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fl/Documents/Moji dokumenti/NADOMESTILA/Pripomočki - refundacija/"/>
    </mc:Choice>
  </mc:AlternateContent>
  <xr:revisionPtr revIDLastSave="5" documentId="8_{85264799-A700-44CD-8C05-5C2CD6E18DB3}" xr6:coauthVersionLast="47" xr6:coauthVersionMax="47" xr10:uidLastSave="{499FD56F-17FB-4057-B0DD-9CD7FB033A8E}"/>
  <bookViews>
    <workbookView xWindow="-108" yWindow="-108" windowWidth="23256" windowHeight="12576" tabRatio="712"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4" i="38" l="1"/>
  <c r="D32" i="38"/>
  <c r="H20" i="38"/>
  <c r="D14" i="38"/>
  <c r="E13" i="38"/>
  <c r="D11" i="38"/>
  <c r="G3" i="38"/>
  <c r="D24" i="38" s="1"/>
  <c r="D23" i="38" s="1"/>
  <c r="D34" i="37"/>
  <c r="D32" i="37"/>
  <c r="H20" i="37"/>
  <c r="D14" i="37"/>
  <c r="E13" i="37"/>
  <c r="D11" i="37"/>
  <c r="G3" i="37"/>
  <c r="D24" i="37" s="1"/>
  <c r="D23" i="37" s="1"/>
  <c r="D34" i="36"/>
  <c r="D32" i="36"/>
  <c r="H20" i="36"/>
  <c r="D14" i="36"/>
  <c r="H21" i="36" s="1"/>
  <c r="E13" i="36"/>
  <c r="D11" i="36"/>
  <c r="G3" i="36"/>
  <c r="D24" i="36" s="1"/>
  <c r="D23" i="36" s="1"/>
  <c r="D34" i="35"/>
  <c r="D32" i="35"/>
  <c r="H20" i="35"/>
  <c r="D14" i="35"/>
  <c r="E13" i="35"/>
  <c r="D11" i="35"/>
  <c r="G3" i="35"/>
  <c r="D24" i="35" s="1"/>
  <c r="D23" i="35" s="1"/>
  <c r="D34" i="34"/>
  <c r="D32" i="34"/>
  <c r="H20" i="34"/>
  <c r="D14" i="34"/>
  <c r="E13" i="34"/>
  <c r="D11" i="34"/>
  <c r="G3" i="34"/>
  <c r="D24" i="34" s="1"/>
  <c r="D23" i="34" s="1"/>
  <c r="D34" i="33"/>
  <c r="D32" i="33"/>
  <c r="H20" i="33"/>
  <c r="D14" i="33"/>
  <c r="H21" i="33" s="1"/>
  <c r="E13" i="33"/>
  <c r="D11" i="33"/>
  <c r="G3" i="33"/>
  <c r="D24" i="33" s="1"/>
  <c r="D23" i="33" s="1"/>
  <c r="D34" i="32"/>
  <c r="D32" i="32"/>
  <c r="H20" i="32"/>
  <c r="D14" i="32"/>
  <c r="E13" i="32"/>
  <c r="D11" i="32"/>
  <c r="G3" i="32"/>
  <c r="D24" i="32" s="1"/>
  <c r="D23" i="32" s="1"/>
  <c r="N25" i="17"/>
  <c r="N23" i="17"/>
  <c r="N21" i="17"/>
  <c r="N19" i="17"/>
  <c r="N17" i="17"/>
  <c r="N15" i="17"/>
  <c r="N13" i="17"/>
  <c r="H21" i="35" l="1"/>
  <c r="D30" i="35" s="1"/>
  <c r="H21" i="34"/>
  <c r="D30" i="34" s="1"/>
  <c r="H21" i="32"/>
  <c r="D30" i="32" s="1"/>
  <c r="H21" i="38"/>
  <c r="D30" i="38" s="1"/>
  <c r="H21" i="37"/>
  <c r="D30" i="37" s="1"/>
  <c r="D27" i="34"/>
  <c r="D36" i="34" s="1"/>
  <c r="D27" i="33"/>
  <c r="D36" i="33" s="1"/>
  <c r="D27" i="35"/>
  <c r="D36" i="35" s="1"/>
  <c r="D27" i="36"/>
  <c r="H22" i="36" s="1"/>
  <c r="H25" i="36" s="1"/>
  <c r="D27" i="37"/>
  <c r="D36" i="37" s="1"/>
  <c r="D27" i="38"/>
  <c r="D36" i="38" s="1"/>
  <c r="D30" i="36"/>
  <c r="D30" i="33"/>
  <c r="D27" i="32"/>
  <c r="H22" i="38" l="1"/>
  <c r="H25" i="38" s="1"/>
  <c r="I25" i="17" s="1"/>
  <c r="H22" i="34"/>
  <c r="H25" i="34" s="1"/>
  <c r="I17" i="17" s="1"/>
  <c r="H22" i="37"/>
  <c r="H25" i="37" s="1"/>
  <c r="G18" i="37" s="1"/>
  <c r="D26" i="35"/>
  <c r="H22" i="35"/>
  <c r="H25" i="35" s="1"/>
  <c r="G18" i="35" s="1"/>
  <c r="D26" i="33"/>
  <c r="H22" i="33"/>
  <c r="H25" i="33" s="1"/>
  <c r="H12" i="33" s="1"/>
  <c r="G14" i="33" s="1"/>
  <c r="D26" i="34"/>
  <c r="D26" i="37"/>
  <c r="D36" i="36"/>
  <c r="D26" i="36"/>
  <c r="D26" i="38"/>
  <c r="G17" i="38"/>
  <c r="G16" i="36"/>
  <c r="G18" i="36"/>
  <c r="G15" i="36"/>
  <c r="H11" i="36"/>
  <c r="G19" i="36"/>
  <c r="H12" i="36"/>
  <c r="G14" i="36" s="1"/>
  <c r="G17" i="36"/>
  <c r="I21" i="17"/>
  <c r="G15" i="35"/>
  <c r="D36" i="32"/>
  <c r="D26" i="32"/>
  <c r="H22" i="32"/>
  <c r="H25" i="32" s="1"/>
  <c r="G19" i="35" l="1"/>
  <c r="I19" i="17"/>
  <c r="H11" i="35"/>
  <c r="G15" i="33"/>
  <c r="H12" i="35"/>
  <c r="G14" i="35" s="1"/>
  <c r="G19" i="38"/>
  <c r="G15" i="38"/>
  <c r="G16" i="38"/>
  <c r="H11" i="38"/>
  <c r="H11" i="33"/>
  <c r="H12" i="34"/>
  <c r="G14" i="34" s="1"/>
  <c r="G15" i="34"/>
  <c r="H12" i="38"/>
  <c r="G14" i="38" s="1"/>
  <c r="G16" i="34"/>
  <c r="I23" i="17"/>
  <c r="G17" i="34"/>
  <c r="G17" i="37"/>
  <c r="G18" i="38"/>
  <c r="G19" i="37"/>
  <c r="G19" i="33"/>
  <c r="H11" i="34"/>
  <c r="G17" i="33"/>
  <c r="G18" i="34"/>
  <c r="G15" i="37"/>
  <c r="G19" i="34"/>
  <c r="G17" i="35"/>
  <c r="H12" i="37"/>
  <c r="G14" i="37" s="1"/>
  <c r="G16" i="35"/>
  <c r="G16" i="37"/>
  <c r="H11" i="37"/>
  <c r="I15" i="17"/>
  <c r="G16" i="33"/>
  <c r="G18" i="33"/>
  <c r="H27" i="36"/>
  <c r="H28" i="36" s="1"/>
  <c r="H30" i="36" s="1"/>
  <c r="G17" i="32"/>
  <c r="G16" i="32"/>
  <c r="G15" i="32"/>
  <c r="H11" i="32"/>
  <c r="G19" i="32"/>
  <c r="H12" i="32"/>
  <c r="G14" i="32" s="1"/>
  <c r="G18" i="32"/>
  <c r="I13" i="17"/>
  <c r="H27" i="34" l="1"/>
  <c r="H28" i="34" s="1"/>
  <c r="H30" i="34" s="1"/>
  <c r="H27" i="37"/>
  <c r="H28" i="37" s="1"/>
  <c r="H30" i="37" s="1"/>
  <c r="H27" i="33"/>
  <c r="H28" i="33" s="1"/>
  <c r="H30" i="33" s="1"/>
  <c r="H27" i="38"/>
  <c r="H28" i="38" s="1"/>
  <c r="H30" i="38" s="1"/>
  <c r="O25" i="17" s="1"/>
  <c r="H27" i="35"/>
  <c r="H28" i="35" s="1"/>
  <c r="H30" i="35" s="1"/>
  <c r="H27" i="32"/>
  <c r="H28" i="32" s="1"/>
  <c r="H30" i="32" s="1"/>
  <c r="O13" i="17" s="1"/>
  <c r="L21" i="17"/>
  <c r="O21" i="17"/>
  <c r="M21" i="17"/>
  <c r="L23" i="17"/>
  <c r="D32" i="16"/>
  <c r="H20" i="16"/>
  <c r="D14" i="16"/>
  <c r="E13" i="16"/>
  <c r="D11" i="16"/>
  <c r="G3" i="16"/>
  <c r="D24" i="16" s="1"/>
  <c r="L17" i="17" l="1"/>
  <c r="L25" i="17"/>
  <c r="M25" i="17"/>
  <c r="M13" i="17"/>
  <c r="L13" i="17"/>
  <c r="L15" i="17"/>
  <c r="L19" i="17"/>
  <c r="O23" i="17"/>
  <c r="M23" i="17"/>
  <c r="O17" i="17"/>
  <c r="M17" i="17"/>
  <c r="O15" i="17"/>
  <c r="M15" i="17"/>
  <c r="O19" i="17"/>
  <c r="M19" i="17"/>
  <c r="D27" i="16"/>
  <c r="H21" i="16"/>
  <c r="D23" i="16"/>
  <c r="D34" i="16" s="1"/>
  <c r="D26" i="16" l="1"/>
  <c r="D36" i="16"/>
  <c r="D30" i="16"/>
  <c r="H22" i="16"/>
  <c r="H25" i="16" s="1"/>
  <c r="H11" i="16" l="1"/>
  <c r="G19" i="16"/>
  <c r="G15" i="16"/>
  <c r="G16" i="16"/>
  <c r="G17" i="16"/>
  <c r="G18" i="16"/>
  <c r="H12" i="16"/>
  <c r="G14" i="16" s="1"/>
  <c r="H27" i="16" l="1"/>
  <c r="H28" i="16" s="1"/>
  <c r="H30" i="16" s="1"/>
  <c r="H11" i="17" l="1"/>
  <c r="C26" i="17" l="1"/>
  <c r="H25" i="17"/>
  <c r="H23" i="17"/>
  <c r="H21" i="17"/>
  <c r="H19" i="17"/>
  <c r="H17" i="17"/>
  <c r="H15" i="17"/>
  <c r="H13" i="17"/>
  <c r="N11" i="17" l="1"/>
  <c r="K25" i="17"/>
  <c r="K23" i="17"/>
  <c r="K21" i="17"/>
  <c r="K19" i="17"/>
  <c r="K17" i="17"/>
  <c r="K15" i="17"/>
  <c r="K13" i="17"/>
  <c r="K11" i="17"/>
  <c r="J25" i="17"/>
  <c r="J23" i="17"/>
  <c r="J21" i="17"/>
  <c r="J19" i="17"/>
  <c r="J17" i="17"/>
  <c r="J15" i="17"/>
  <c r="J13" i="17"/>
  <c r="J11"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I11" i="17" l="1"/>
  <c r="I27" i="17" s="1"/>
  <c r="M11" i="17" l="1"/>
  <c r="M27" i="17" s="1"/>
  <c r="L11" i="17" l="1"/>
  <c r="L27" i="17" s="1"/>
  <c r="O11" i="17"/>
  <c r="O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2532A20-20CC-4E09-83A1-E3DB897EDBD5}">
      <text>
        <r>
          <rPr>
            <b/>
            <sz val="10"/>
            <color indexed="17"/>
            <rFont val="Tahoma"/>
            <family val="2"/>
            <charset val="238"/>
          </rPr>
          <t>število ur delovne obveznosti delavca v ostalih dneh tedna z delovno soboto</t>
        </r>
      </text>
    </comment>
    <comment ref="H7" authorId="1" shapeId="0" xr:uid="{5C38F4A3-D927-4559-8CB1-376420844A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C98D41F2-5AA2-409A-B9BC-EF046E5046A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DE933435-30A8-4832-A543-DD296B2AD67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2678142-104A-4EE8-B5D4-E5AFC399BC3E}">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1A70D36-48B8-4190-A779-B666B7C47FE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77141D92-6A64-4540-8CF4-5C71603893F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86DB5B73-2FEB-4558-9ECB-8D970F4EB905}">
      <text>
        <r>
          <rPr>
            <b/>
            <sz val="10"/>
            <color indexed="17"/>
            <rFont val="Tahoma"/>
            <family val="2"/>
            <charset val="238"/>
          </rPr>
          <t>vpišite v obliki
1,0000</t>
        </r>
        <r>
          <rPr>
            <sz val="8"/>
            <color indexed="81"/>
            <rFont val="Tahoma"/>
            <family val="2"/>
            <charset val="238"/>
          </rPr>
          <t xml:space="preserve">
</t>
        </r>
      </text>
    </comment>
    <comment ref="D17" authorId="2" shapeId="0" xr:uid="{C3070063-9D3A-481E-AEF3-F4F143A2B468}">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9825505-EF57-4486-A3F4-CEC9EE55F07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6A79AF5C-9567-4E74-BE32-152B43031D8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BB42E18-929F-4079-B7D6-8304C11135D3}">
      <text>
        <r>
          <rPr>
            <b/>
            <sz val="10"/>
            <color indexed="17"/>
            <rFont val="Tahoma"/>
            <family val="2"/>
            <charset val="238"/>
          </rPr>
          <t>znesek urne osnove za delo, ki bi jo delavec imel, če bi delal v mesecu zadržanosti</t>
        </r>
      </text>
    </comment>
    <comment ref="D23" authorId="0" shapeId="0" xr:uid="{0389374B-55A6-448E-82E2-5BE9B9873DC9}">
      <text>
        <r>
          <rPr>
            <b/>
            <sz val="10"/>
            <color indexed="17"/>
            <rFont val="Tahoma"/>
            <family val="2"/>
            <charset val="238"/>
          </rPr>
          <t xml:space="preserve">spodnji limit preračunan na število ur zadržanosti
</t>
        </r>
      </text>
    </comment>
    <comment ref="D26" authorId="0" shapeId="0" xr:uid="{AC032E07-0746-49C0-9E5A-D7C36CBC7B73}">
      <text>
        <r>
          <rPr>
            <b/>
            <sz val="10"/>
            <color indexed="17"/>
            <rFont val="Tahoma"/>
            <family val="2"/>
            <charset val="238"/>
          </rPr>
          <t xml:space="preserve">spodnji limit preračunan na število ur zadržanosti
</t>
        </r>
      </text>
    </comment>
    <comment ref="B39" authorId="2" shapeId="0" xr:uid="{CF3D4F41-FE09-4859-B5E1-A5A3B42033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13FC4E74-EB50-4513-A519-7B90836F2A03}">
      <text>
        <r>
          <rPr>
            <b/>
            <sz val="10"/>
            <color indexed="17"/>
            <rFont val="Tahoma"/>
            <family val="2"/>
            <charset val="238"/>
          </rPr>
          <t>število ur delovne obveznosti delavca v ostalih dneh tedna z delovno soboto</t>
        </r>
      </text>
    </comment>
    <comment ref="H7" authorId="1" shapeId="0" xr:uid="{44E0F4AE-0ECC-4354-872B-CBBD0989A7C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A54C8DC-F3D9-493B-B2D0-E8CD647580A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C6FE338C-064E-414B-A402-79BD54EBEF48}">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FD043360-267B-4F26-8B17-2529756C1D3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DE8B112-5B49-4295-824B-48E63DC9E3D2}">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49F475F5-933E-4E48-9552-8A739E20378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2F72ED95-A9A9-4438-A24E-F39413A9EE73}">
      <text>
        <r>
          <rPr>
            <b/>
            <sz val="10"/>
            <color indexed="17"/>
            <rFont val="Tahoma"/>
            <family val="2"/>
            <charset val="238"/>
          </rPr>
          <t>vpišite v obliki
1,0000</t>
        </r>
        <r>
          <rPr>
            <sz val="8"/>
            <color indexed="81"/>
            <rFont val="Tahoma"/>
            <family val="2"/>
            <charset val="238"/>
          </rPr>
          <t xml:space="preserve">
</t>
        </r>
      </text>
    </comment>
    <comment ref="D17" authorId="2" shapeId="0" xr:uid="{21EF7285-C0E5-4E20-B769-6478BA832820}">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6D711D9-94AE-46DB-81EC-8B0D131FC71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2665E75C-8B9D-4258-92C4-FE20D071F8B5}">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A0CE8222-30E2-4D89-9EDC-0FA1CF74FD1A}">
      <text>
        <r>
          <rPr>
            <b/>
            <sz val="10"/>
            <color indexed="17"/>
            <rFont val="Tahoma"/>
            <family val="2"/>
            <charset val="238"/>
          </rPr>
          <t>znesek urne osnove za delo, ki bi jo delavec imel, če bi delal v mesecu zadržanosti</t>
        </r>
      </text>
    </comment>
    <comment ref="D23" authorId="0" shapeId="0" xr:uid="{9E9AE602-E8C9-4049-97B1-D37F487AF961}">
      <text>
        <r>
          <rPr>
            <b/>
            <sz val="10"/>
            <color indexed="17"/>
            <rFont val="Tahoma"/>
            <family val="2"/>
            <charset val="238"/>
          </rPr>
          <t xml:space="preserve">spodnji limit preračunan na število ur zadržanosti
</t>
        </r>
      </text>
    </comment>
    <comment ref="D26" authorId="0" shapeId="0" xr:uid="{439E5BAD-B2C5-4430-BC45-F9842B3E18D5}">
      <text>
        <r>
          <rPr>
            <b/>
            <sz val="10"/>
            <color indexed="17"/>
            <rFont val="Tahoma"/>
            <family val="2"/>
            <charset val="238"/>
          </rPr>
          <t xml:space="preserve">spodnji limit preračunan na število ur zadržanosti
</t>
        </r>
      </text>
    </comment>
    <comment ref="B39" authorId="2" shapeId="0" xr:uid="{ECB28493-A552-4BC7-AE2F-5E6B5E87FB43}">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401508F1-04C7-4F2C-B6FC-62F86E9E3C84}">
      <text>
        <r>
          <rPr>
            <b/>
            <sz val="10"/>
            <color indexed="17"/>
            <rFont val="Tahoma"/>
            <family val="2"/>
            <charset val="238"/>
          </rPr>
          <t>število ur delovne obveznosti delavca v ostalih dneh tedna z delovno soboto</t>
        </r>
      </text>
    </comment>
    <comment ref="H7" authorId="1" shapeId="0" xr:uid="{445D1DB9-2A85-44EC-84CA-414B9F3AA301}">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01FB058-98AA-4276-9F83-C6341770247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97FE48E-F2C1-4E78-AEC9-55EE84447675}">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FA84BE16-28D4-4529-8F06-65EE14AAC5F6}">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450B8BE-E3D2-4EF5-8223-82B0BA2AC2C5}">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8925ABAC-4B64-4362-AF75-97CAE8023DF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E03FB806-CE14-44DA-A640-EBC525F2D132}">
      <text>
        <r>
          <rPr>
            <b/>
            <sz val="10"/>
            <color indexed="17"/>
            <rFont val="Tahoma"/>
            <family val="2"/>
            <charset val="238"/>
          </rPr>
          <t>vpišite v obliki
1,0000</t>
        </r>
        <r>
          <rPr>
            <sz val="8"/>
            <color indexed="81"/>
            <rFont val="Tahoma"/>
            <family val="2"/>
            <charset val="238"/>
          </rPr>
          <t xml:space="preserve">
</t>
        </r>
      </text>
    </comment>
    <comment ref="D17" authorId="2" shapeId="0" xr:uid="{3CC0553D-3FD8-426C-AEBB-165C4F79620A}">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92D2F2C0-A8CD-41C0-A887-F45E02AF35AC}">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94BE7AD8-85E9-4024-90FB-A66FAE0112D3}">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6BBE6AC8-8635-4229-9C20-B075956B834C}">
      <text>
        <r>
          <rPr>
            <b/>
            <sz val="10"/>
            <color indexed="17"/>
            <rFont val="Tahoma"/>
            <family val="2"/>
            <charset val="238"/>
          </rPr>
          <t>znesek urne osnove za delo, ki bi jo delavec imel, če bi delal v mesecu zadržanosti</t>
        </r>
      </text>
    </comment>
    <comment ref="D23" authorId="0" shapeId="0" xr:uid="{5DA8435C-F0DB-40F2-91D2-09D90C5ADE40}">
      <text>
        <r>
          <rPr>
            <b/>
            <sz val="10"/>
            <color indexed="17"/>
            <rFont val="Tahoma"/>
            <family val="2"/>
            <charset val="238"/>
          </rPr>
          <t xml:space="preserve">spodnji limit preračunan na število ur zadržanosti
</t>
        </r>
      </text>
    </comment>
    <comment ref="D26" authorId="0" shapeId="0" xr:uid="{09332FB9-4E64-4638-943C-A26F23BDB2E8}">
      <text>
        <r>
          <rPr>
            <b/>
            <sz val="10"/>
            <color indexed="17"/>
            <rFont val="Tahoma"/>
            <family val="2"/>
            <charset val="238"/>
          </rPr>
          <t xml:space="preserve">spodnji limit preračunan na število ur zadržanosti
</t>
        </r>
      </text>
    </comment>
    <comment ref="B39" authorId="2" shapeId="0" xr:uid="{46744A3F-3433-4F76-83FA-E52A25B67110}">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471D83E4-5C10-4AE4-8E71-91224FBD7B86}">
      <text>
        <r>
          <rPr>
            <b/>
            <sz val="10"/>
            <color indexed="17"/>
            <rFont val="Tahoma"/>
            <family val="2"/>
            <charset val="238"/>
          </rPr>
          <t>število ur delovne obveznosti delavca v ostalih dneh tedna z delovno soboto</t>
        </r>
      </text>
    </comment>
    <comment ref="H7" authorId="1" shapeId="0" xr:uid="{7CE2690C-152E-4118-AB79-65A464DCE927}">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6DA4A5C-1ED4-4EE8-AE0E-993DAE033E4E}">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DA642B3A-0359-4081-9C28-2A89A2B8587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8F6849BA-97B7-40A8-84B7-E0ACA495BDB4}">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76C03AE1-C003-4557-924A-E73E3BADA76B}">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29A3B37-8E0F-404D-BA0F-D9EC478A0500}">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B33513C0-6304-424E-A5AB-4C7C387B902D}">
      <text>
        <r>
          <rPr>
            <b/>
            <sz val="10"/>
            <color indexed="17"/>
            <rFont val="Tahoma"/>
            <family val="2"/>
            <charset val="238"/>
          </rPr>
          <t>vpišite v obliki
1,0000</t>
        </r>
        <r>
          <rPr>
            <sz val="8"/>
            <color indexed="81"/>
            <rFont val="Tahoma"/>
            <family val="2"/>
            <charset val="238"/>
          </rPr>
          <t xml:space="preserve">
</t>
        </r>
      </text>
    </comment>
    <comment ref="D17" authorId="2" shapeId="0" xr:uid="{D587D36F-D622-437B-B9F0-E2854E1106AA}">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2032CE5-7C98-4115-A969-2F0A403B755F}">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0B2C03CA-0EEE-4724-BD89-4E0A038F7E63}">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2505E01E-D8A4-4863-BEA8-A8C15C365E26}">
      <text>
        <r>
          <rPr>
            <b/>
            <sz val="10"/>
            <color indexed="17"/>
            <rFont val="Tahoma"/>
            <family val="2"/>
            <charset val="238"/>
          </rPr>
          <t>znesek urne osnove za delo, ki bi jo delavec imel, če bi delal v mesecu zadržanosti</t>
        </r>
      </text>
    </comment>
    <comment ref="D23" authorId="0" shapeId="0" xr:uid="{28733905-0885-4B2A-AFEC-62B849590E9B}">
      <text>
        <r>
          <rPr>
            <b/>
            <sz val="10"/>
            <color indexed="17"/>
            <rFont val="Tahoma"/>
            <family val="2"/>
            <charset val="238"/>
          </rPr>
          <t xml:space="preserve">spodnji limit preračunan na število ur zadržanosti
</t>
        </r>
      </text>
    </comment>
    <comment ref="D26" authorId="0" shapeId="0" xr:uid="{F0C1C71D-7C76-4B8E-AB0C-1DC55DDF6273}">
      <text>
        <r>
          <rPr>
            <b/>
            <sz val="10"/>
            <color indexed="17"/>
            <rFont val="Tahoma"/>
            <family val="2"/>
            <charset val="238"/>
          </rPr>
          <t xml:space="preserve">spodnji limit preračunan na število ur zadržanosti
</t>
        </r>
      </text>
    </comment>
    <comment ref="B39" authorId="2" shapeId="0" xr:uid="{81ECE7B7-3A2E-445A-A064-31F6C0B966A9}">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4EDD163-3D95-45F0-844A-801616D054E9}">
      <text>
        <r>
          <rPr>
            <b/>
            <sz val="10"/>
            <color indexed="17"/>
            <rFont val="Tahoma"/>
            <family val="2"/>
            <charset val="238"/>
          </rPr>
          <t>število ur delovne obveznosti delavca v ostalih dneh tedna z delovno soboto</t>
        </r>
      </text>
    </comment>
    <comment ref="H7" authorId="1" shapeId="0" xr:uid="{79B7495A-7064-4F38-BD5E-AB3EEDA26925}">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E3D992C-BFFE-439D-85E1-CFD52BF296D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8D36ADA6-33D3-4E2A-A7B5-D8BCAABE977B}">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DBD8765-5D15-4919-9887-431BBF28A93E}">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542F2181-C23A-49DB-A029-D6C5B7D965A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AE3A6E5-2D0C-4DDE-8400-E7C0B2766A5F}">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62D56FA4-0A6D-40C8-B5DC-A9BD9A7AB921}">
      <text>
        <r>
          <rPr>
            <b/>
            <sz val="10"/>
            <color indexed="17"/>
            <rFont val="Tahoma"/>
            <family val="2"/>
            <charset val="238"/>
          </rPr>
          <t>vpišite v obliki
1,0000</t>
        </r>
        <r>
          <rPr>
            <sz val="8"/>
            <color indexed="81"/>
            <rFont val="Tahoma"/>
            <family val="2"/>
            <charset val="238"/>
          </rPr>
          <t xml:space="preserve">
</t>
        </r>
      </text>
    </comment>
    <comment ref="D17" authorId="2" shapeId="0" xr:uid="{0C21EAA0-C39A-47F9-882C-AA2C96A8AE7A}">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752F23D9-1226-4BAE-A6CC-5B5A3FA53AFB}">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F83A125-85EE-4D04-96F7-03611842DFAF}">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44C12F8-4B02-428D-B060-9725C5986591}">
      <text>
        <r>
          <rPr>
            <b/>
            <sz val="10"/>
            <color indexed="17"/>
            <rFont val="Tahoma"/>
            <family val="2"/>
            <charset val="238"/>
          </rPr>
          <t>znesek urne osnove za delo, ki bi jo delavec imel, če bi delal v mesecu zadržanosti</t>
        </r>
      </text>
    </comment>
    <comment ref="D23" authorId="0" shapeId="0" xr:uid="{337CEF78-C7ED-4D8B-9BFB-C467CF7353C7}">
      <text>
        <r>
          <rPr>
            <b/>
            <sz val="10"/>
            <color indexed="17"/>
            <rFont val="Tahoma"/>
            <family val="2"/>
            <charset val="238"/>
          </rPr>
          <t xml:space="preserve">spodnji limit preračunan na število ur zadržanosti
</t>
        </r>
      </text>
    </comment>
    <comment ref="D26" authorId="0" shapeId="0" xr:uid="{A80BF265-F7E2-4EE1-8A7A-4A56BBA280A4}">
      <text>
        <r>
          <rPr>
            <b/>
            <sz val="10"/>
            <color indexed="17"/>
            <rFont val="Tahoma"/>
            <family val="2"/>
            <charset val="238"/>
          </rPr>
          <t xml:space="preserve">spodnji limit preračunan na število ur zadržanosti
</t>
        </r>
      </text>
    </comment>
    <comment ref="B39" authorId="2" shapeId="0" xr:uid="{AE1C927A-1DCE-47C8-9DBE-25F766519EEB}">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68BFDC7-6238-4C11-BD91-9925197AD316}">
      <text>
        <r>
          <rPr>
            <b/>
            <sz val="10"/>
            <color indexed="17"/>
            <rFont val="Tahoma"/>
            <family val="2"/>
            <charset val="238"/>
          </rPr>
          <t>število ur delovne obveznosti delavca v ostalih dneh tedna z delovno soboto</t>
        </r>
      </text>
    </comment>
    <comment ref="H7" authorId="1" shapeId="0" xr:uid="{7C61F2F5-383B-4BA7-B831-D22C8E3D5111}">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79A12934-5D16-4C0D-87F1-260F92E34E0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FF3FAA7-F973-4862-A46A-C66DED54204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88B8BC7A-576B-456C-9F7A-0C7E0E0248FF}">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2739EE71-8B3E-441D-B898-DA039BBDF17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503C8377-DE4E-45F9-9192-EAC300492524}">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DE575072-7071-40D7-AA72-5ABB6E90E035}">
      <text>
        <r>
          <rPr>
            <b/>
            <sz val="10"/>
            <color indexed="17"/>
            <rFont val="Tahoma"/>
            <family val="2"/>
            <charset val="238"/>
          </rPr>
          <t>vpišite v obliki
1,0000</t>
        </r>
        <r>
          <rPr>
            <sz val="8"/>
            <color indexed="81"/>
            <rFont val="Tahoma"/>
            <family val="2"/>
            <charset val="238"/>
          </rPr>
          <t xml:space="preserve">
</t>
        </r>
      </text>
    </comment>
    <comment ref="D17" authorId="2" shapeId="0" xr:uid="{DD0EDE71-D40E-4F39-877D-DCBCAA6F7686}">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0728E1D-E6CC-4F45-8B01-B1E0AA53339F}">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A3ECD035-5806-4DCA-B40C-6BF7E57CE2A6}">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0D28741-033B-4612-8CC4-FB015A58ECBF}">
      <text>
        <r>
          <rPr>
            <b/>
            <sz val="10"/>
            <color indexed="17"/>
            <rFont val="Tahoma"/>
            <family val="2"/>
            <charset val="238"/>
          </rPr>
          <t>znesek urne osnove za delo, ki bi jo delavec imel, če bi delal v mesecu zadržanosti</t>
        </r>
      </text>
    </comment>
    <comment ref="D23" authorId="0" shapeId="0" xr:uid="{FF872163-E44B-489B-9671-354E1FD67DBC}">
      <text>
        <r>
          <rPr>
            <b/>
            <sz val="10"/>
            <color indexed="17"/>
            <rFont val="Tahoma"/>
            <family val="2"/>
            <charset val="238"/>
          </rPr>
          <t xml:space="preserve">spodnji limit preračunan na število ur zadržanosti
</t>
        </r>
      </text>
    </comment>
    <comment ref="D26" authorId="0" shapeId="0" xr:uid="{17BB6D32-8599-4CAD-BD65-497979FC508A}">
      <text>
        <r>
          <rPr>
            <b/>
            <sz val="10"/>
            <color indexed="17"/>
            <rFont val="Tahoma"/>
            <family val="2"/>
            <charset val="238"/>
          </rPr>
          <t xml:space="preserve">spodnji limit preračunan na število ur zadržanosti
</t>
        </r>
      </text>
    </comment>
    <comment ref="B39" authorId="2" shapeId="0" xr:uid="{B52D296F-96E0-4AAC-A44D-0315BD5B1E38}">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39A8CC4-804B-443C-8ED7-B18D39905B89}">
      <text>
        <r>
          <rPr>
            <b/>
            <sz val="10"/>
            <color indexed="17"/>
            <rFont val="Tahoma"/>
            <family val="2"/>
            <charset val="238"/>
          </rPr>
          <t>število ur delovne obveznosti delavca v ostalih dneh tedna z delovno soboto</t>
        </r>
      </text>
    </comment>
    <comment ref="H7" authorId="1" shapeId="0" xr:uid="{9A0CBD70-5FC5-41B4-84A8-291EA33AA425}">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68370EC0-5860-4670-B90F-F88658E3A58F}">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325755C6-E49F-47B5-97AF-AB0BA1DB02A2}">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E67D9589-E543-44C5-A3A9-BBD841774C3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79B9B5A-E31B-41F5-A6A8-E45B1C847891}">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C1A2AEC-9B63-41FC-B350-0D04FAFDB79C}">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DBF5C272-2257-4E1E-9890-2F3C11160205}">
      <text>
        <r>
          <rPr>
            <b/>
            <sz val="10"/>
            <color indexed="17"/>
            <rFont val="Tahoma"/>
            <family val="2"/>
            <charset val="238"/>
          </rPr>
          <t>vpišite v obliki
1,0000</t>
        </r>
        <r>
          <rPr>
            <sz val="8"/>
            <color indexed="81"/>
            <rFont val="Tahoma"/>
            <family val="2"/>
            <charset val="238"/>
          </rPr>
          <t xml:space="preserve">
</t>
        </r>
      </text>
    </comment>
    <comment ref="D17" authorId="2" shapeId="0" xr:uid="{2CEBB34E-24C9-4A04-A823-8853BC0CA800}">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8C199CA-61E1-4AB4-86F6-AE6191DC0267}">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A2C127C-9EE7-48F9-AB32-76FAA60E83B5}">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D9B32B85-C643-4F26-9667-7655C7F45D23}">
      <text>
        <r>
          <rPr>
            <b/>
            <sz val="10"/>
            <color indexed="17"/>
            <rFont val="Tahoma"/>
            <family val="2"/>
            <charset val="238"/>
          </rPr>
          <t>znesek urne osnove za delo, ki bi jo delavec imel, če bi delal v mesecu zadržanosti</t>
        </r>
      </text>
    </comment>
    <comment ref="D23" authorId="0" shapeId="0" xr:uid="{FF541B40-0561-4F45-9789-45AEFC52B436}">
      <text>
        <r>
          <rPr>
            <b/>
            <sz val="10"/>
            <color indexed="17"/>
            <rFont val="Tahoma"/>
            <family val="2"/>
            <charset val="238"/>
          </rPr>
          <t xml:space="preserve">spodnji limit preračunan na število ur zadržanosti
</t>
        </r>
      </text>
    </comment>
    <comment ref="D26" authorId="0" shapeId="0" xr:uid="{C5C46649-089C-47AA-B1C2-A7C844BB02F8}">
      <text>
        <r>
          <rPr>
            <b/>
            <sz val="10"/>
            <color indexed="17"/>
            <rFont val="Tahoma"/>
            <family val="2"/>
            <charset val="238"/>
          </rPr>
          <t xml:space="preserve">spodnji limit preračunan na število ur zadržanosti
</t>
        </r>
      </text>
    </comment>
    <comment ref="B39" authorId="2" shapeId="0" xr:uid="{D1129391-34D9-4AB8-A822-F91EFD376B52}">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177857B-9EBB-4BF1-B7E1-BDBDE4AB7D60}">
      <text>
        <r>
          <rPr>
            <b/>
            <sz val="10"/>
            <color indexed="17"/>
            <rFont val="Tahoma"/>
            <family val="2"/>
            <charset val="238"/>
          </rPr>
          <t>število ur delovne obveznosti delavca v ostalih dneh tedna z delovno soboto</t>
        </r>
      </text>
    </comment>
    <comment ref="H7" authorId="1" shapeId="0" xr:uid="{05E3D8B0-2F26-480E-9A23-A08831A78D3A}">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6FDEAC8-14B4-43D8-90A8-30E8CCF0DD8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A53DCC8-AD47-4ED8-B127-8AE4B7229E23}">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1C4F6174-9F85-479C-B2EF-0E8018BCBBBC}">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C55DB00-268E-488A-82AD-CF2872DF1C3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EC4EC92-8B1D-4D52-89FA-7BDB1B8C12A1}">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F35DC3B-A856-477F-9CF4-D3B21AD80F52}">
      <text>
        <r>
          <rPr>
            <b/>
            <sz val="10"/>
            <color indexed="17"/>
            <rFont val="Tahoma"/>
            <family val="2"/>
            <charset val="238"/>
          </rPr>
          <t>vpišite v obliki
1,0000</t>
        </r>
        <r>
          <rPr>
            <sz val="8"/>
            <color indexed="81"/>
            <rFont val="Tahoma"/>
            <family val="2"/>
            <charset val="238"/>
          </rPr>
          <t xml:space="preserve">
</t>
        </r>
      </text>
    </comment>
    <comment ref="D17" authorId="2" shapeId="0" xr:uid="{1E36E8B7-6124-4945-8B74-CB2FAD2FE534}">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03A706A8-144A-4FB0-8DB5-6D0C93B75415}">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90C15D1E-9DDE-44E8-BDA5-28E18E332D3B}">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31909F0-F57F-40C6-A9FD-16A81E7734EA}">
      <text>
        <r>
          <rPr>
            <b/>
            <sz val="10"/>
            <color indexed="17"/>
            <rFont val="Tahoma"/>
            <family val="2"/>
            <charset val="238"/>
          </rPr>
          <t>znesek urne osnove za delo, ki bi jo delavec imel, če bi delal v mesecu zadržanosti</t>
        </r>
      </text>
    </comment>
    <comment ref="D23" authorId="0" shapeId="0" xr:uid="{FA80EF76-5206-431B-8D2C-A5B174BA1208}">
      <text>
        <r>
          <rPr>
            <b/>
            <sz val="10"/>
            <color indexed="17"/>
            <rFont val="Tahoma"/>
            <family val="2"/>
            <charset val="238"/>
          </rPr>
          <t xml:space="preserve">spodnji limit preračunan na število ur zadržanosti
</t>
        </r>
      </text>
    </comment>
    <comment ref="D26" authorId="0" shapeId="0" xr:uid="{65804FF6-64D9-4303-A85E-015ECA9B225A}">
      <text>
        <r>
          <rPr>
            <b/>
            <sz val="10"/>
            <color indexed="17"/>
            <rFont val="Tahoma"/>
            <family val="2"/>
            <charset val="238"/>
          </rPr>
          <t xml:space="preserve">spodnji limit preračunan na število ur zadržanosti
</t>
        </r>
      </text>
    </comment>
    <comment ref="B39" authorId="2" shapeId="0" xr:uid="{13A141F5-B625-4854-9AD8-76CD5D34866A}">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<sst xmlns="http://schemas.openxmlformats.org/spreadsheetml/2006/main" count="653" uniqueCount="169">
  <si>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</si>
  <si>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</si>
  <si>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</si>
  <si>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</si>
  <si>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</si>
  <si>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</si>
  <si>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</si>
  <si>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</si>
  <si>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</si>
  <si>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</si>
  <si>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</si>
  <si>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</si>
  <si>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</si>
  <si>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</si>
  <si>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</si>
  <si>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</si>
  <si>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</si>
  <si>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</si>
  <si>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</si>
  <si>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</si>
  <si>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</si>
  <si>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</si>
  <si>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</si>
  <si>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</si>
  <si>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</si>
  <si>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</si>
  <si>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</si>
  <si>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</si>
  <si>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</si>
  <si>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</si>
  <si>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</si>
  <si>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</si>
  <si>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</si>
  <si>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</si>
  <si>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</si>
  <si>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</si>
  <si>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</si>
  <si>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</si>
  <si>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</si>
  <si>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</si>
  <si>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</si>
  <si>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</si>
  <si>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</si>
  <si>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</si>
  <si>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</si>
  <si>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</si>
  <si>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</si>
  <si>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</si>
  <si>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</si>
  <si>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</si>
  <si>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</si>
  <si>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</si>
  <si>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</si>
  <si>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</si>
  <si>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</si>
  <si>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</si>
  <si>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</si>
  <si>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</si>
  <si>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</si>
  <si>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</si>
  <si>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</si>
  <si>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</si>
  <si>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</si>
  <si>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</si>
  <si>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</si>
  <si>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</si>
  <si>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</si>
  <si>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</si>
  <si>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</si>
  <si>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</si>
  <si>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</si>
  <si>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</si>
  <si>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</si>
  <si>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</si>
  <si>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</si>
  <si>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</si>
  <si>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</si>
  <si>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</si>
  <si>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</si>
  <si>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</si>
  <si>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</si>
  <si>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</si>
  <si>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</si>
  <si>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</si>
  <si>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</si>
  <si>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</si>
  <si>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</si>
  <si>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</si>
  <si>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</si>
  <si>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</si>
  <si>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prispevki</t>
  </si>
  <si>
    <t>skupaj prisp.od razlike do min.osnove :</t>
  </si>
  <si>
    <t>Priimek in ime zavarovane osebe</t>
  </si>
  <si>
    <t>invalid nad kvoto</t>
  </si>
  <si>
    <t>minim. osnove</t>
  </si>
  <si>
    <t>SKUPAJ</t>
  </si>
  <si>
    <t>e-naslov za posredovanje obvestil:</t>
  </si>
  <si>
    <t>telefonska št. kontaktne osebe</t>
  </si>
  <si>
    <r>
      <t xml:space="preserve">BRUTO NADOMESTIL PLAČ IN PRISPEVKOV OD RAZLIKE DO MINIMALNE PLAČE - </t>
    </r>
    <r>
      <rPr>
        <b/>
        <u/>
        <sz val="9"/>
        <rFont val="Arial CE"/>
        <charset val="238"/>
      </rPr>
      <t>DEJANSKI OBRAČUN</t>
    </r>
  </si>
  <si>
    <t>prisp. delodaj.</t>
  </si>
  <si>
    <t>oprostitev vseh</t>
  </si>
  <si>
    <t>dej.</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</si>
  <si>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</si>
  <si>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</si>
  <si>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</si>
  <si>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</si>
  <si>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</si>
  <si>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</si>
  <si>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</si>
  <si>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</si>
  <si>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</si>
  <si>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</si>
  <si>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</si>
  <si>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</si>
  <si>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</si>
  <si>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</si>
  <si>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</si>
  <si>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</si>
  <si>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</si>
  <si>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</si>
  <si>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</si>
  <si>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</si>
  <si>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</si>
  <si>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</si>
  <si>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</si>
  <si>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</si>
  <si>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</si>
  <si>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</si>
  <si>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</si>
  <si>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</si>
  <si>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</si>
  <si>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</si>
  <si>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</si>
  <si>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</si>
  <si>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</si>
  <si>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</si>
  <si>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</si>
  <si>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</si>
  <si>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</si>
  <si>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</si>
  <si>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</si>
  <si>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t xml:space="preserve">Ure zahtevka :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</si>
  <si>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</si>
  <si>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</si>
  <si>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</si>
  <si>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 xml:space="preserve">davčna številka: </t>
  </si>
  <si>
    <t xml:space="preserve">MŠPRS: </t>
  </si>
  <si>
    <t xml:space="preserve">leta: </t>
  </si>
  <si>
    <t xml:space="preserve">za mesec: </t>
  </si>
  <si>
    <t xml:space="preserve">skupno število delov.dni v mesecu: </t>
  </si>
  <si>
    <t>dejanska mesečna obveznost delodajalca/org.enote/skupine:</t>
  </si>
  <si>
    <t>na uro preračunan spodnji limit :</t>
  </si>
  <si>
    <t>Če je izračun po na uro preračunanem spodnjem limitu :</t>
  </si>
  <si>
    <t xml:space="preserve">s šestimi decimalkami </t>
  </si>
  <si>
    <r>
      <t xml:space="preserve">Če je podlaga za obračun </t>
    </r>
    <r>
      <rPr>
        <b/>
        <u/>
        <sz val="10"/>
        <color rgb="FF008000"/>
        <rFont val="Arial CE"/>
        <charset val="238"/>
      </rPr>
      <t>ePotrdilo</t>
    </r>
    <r>
      <rPr>
        <b/>
        <sz val="10"/>
        <color indexed="17"/>
        <rFont val="Arial CE"/>
        <family val="2"/>
        <charset val="238"/>
      </rPr>
      <t xml:space="preserve"> (eBOL, ePODK), k izpisu obračuna ni potrebno priložiti vizualiziranega in izpisanega ePotrdila</t>
    </r>
  </si>
  <si>
    <t>NAJVIŠJE NADOMESTILO ZA CELOMESEČNO DELOVNO OBVEZNOST</t>
  </si>
  <si>
    <t>preračunan spodnji limit :</t>
  </si>
  <si>
    <t>preračunano najvišje nadomestilo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</si>
  <si>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</si>
  <si>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</si>
  <si>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spodnjem limitu :</t>
  </si>
  <si>
    <t>Če je izračun po najvišjem nadomestilu :</t>
  </si>
  <si>
    <t>Če je izračun po na uro preračunanem najvišjem nadomestilu :</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</si>
  <si>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t>
    </r>
    <r>
      <rPr>
        <b/>
        <sz val="10"/>
        <color rgb="FF0070C0"/>
        <rFont val="Arial CE"/>
        <charset val="238"/>
      </rPr>
      <t xml:space="preserve"> zgornji limit</t>
    </r>
    <r>
      <rPr>
        <sz val="10"/>
        <rFont val="Arial CE"/>
        <charset val="238"/>
      </rPr>
      <t xml:space="preserve">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rFont val="Arial CE"/>
        <charset val="238"/>
      </rPr>
      <t xml:space="preserve">  če je </t>
    </r>
    <r>
      <rPr>
        <b/>
        <sz val="10"/>
        <color rgb="FF7030A0"/>
        <rFont val="Arial CE"/>
        <charset val="238"/>
      </rPr>
      <t>na uro preračunano najvišje nadomestilo</t>
    </r>
    <r>
      <rPr>
        <sz val="10"/>
        <color rgb="FF7030A0"/>
        <rFont val="Arial CE"/>
        <charset val="238"/>
      </rPr>
      <t xml:space="preserve"> </t>
    </r>
    <r>
      <rPr>
        <sz val="10"/>
        <rFont val="Arial CE"/>
        <charset val="238"/>
      </rPr>
      <t xml:space="preserve">(zaokroženo na 6 decimalk) </t>
    </r>
    <r>
      <rPr>
        <b/>
        <u/>
        <sz val="10"/>
        <rFont val="Arial CE"/>
        <charset val="238"/>
      </rPr>
      <t>nižje</t>
    </r>
    <r>
      <rPr>
        <sz val="10"/>
        <rFont val="Arial CE"/>
        <charset val="238"/>
      </rPr>
      <t xml:space="preserve"> kot</t>
    </r>
    <r>
      <rPr>
        <b/>
        <sz val="10"/>
        <rFont val="Arial CE"/>
        <charset val="238"/>
      </rPr>
      <t xml:space="preserve"> </t>
    </r>
    <r>
      <rPr>
        <b/>
        <sz val="10"/>
        <color rgb="FF0070C0"/>
        <rFont val="Arial CE"/>
        <charset val="238"/>
      </rPr>
      <t>zgornji limit</t>
    </r>
    <r>
      <rPr>
        <sz val="10"/>
        <color rgb="FF0070C0"/>
        <rFont val="Arial CE"/>
        <charset val="238"/>
      </rPr>
      <t xml:space="preserve"> </t>
    </r>
    <r>
      <rPr>
        <sz val="10"/>
        <rFont val="Arial CE"/>
        <charset val="238"/>
      </rPr>
      <t xml:space="preserve">oz. </t>
    </r>
    <r>
      <rPr>
        <sz val="10"/>
        <color rgb="FF0070C0"/>
        <rFont val="Arial CE"/>
        <charset val="238"/>
      </rPr>
      <t xml:space="preserve">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 </t>
    </r>
    <r>
      <rPr>
        <b/>
        <sz val="10"/>
        <color rgb="FF7030A0"/>
        <rFont val="Arial CE"/>
        <charset val="238"/>
      </rPr>
      <t>na uro preračunanim najvišjim nadomestilom</t>
    </r>
    <r>
      <rPr>
        <sz val="10"/>
        <rFont val="Arial CE"/>
        <charset val="238"/>
      </rPr>
      <t xml:space="preserve"> (s 6 decimalkami) in rezultat zaokrožimo na 2 decimalki. 
</t>
    </r>
    <r>
      <rPr>
        <b/>
        <sz val="10"/>
        <color rgb="FFC00000"/>
        <rFont val="Arial CE"/>
        <charset val="238"/>
      </rPr>
      <t>4)</t>
    </r>
    <r>
      <rPr>
        <b/>
        <sz val="10"/>
        <rFont val="Arial CE"/>
        <charset val="238"/>
      </rPr>
      <t xml:space="preserve"> </t>
    </r>
    <r>
      <rPr>
        <sz val="10"/>
        <rFont val="Arial CE"/>
        <charset val="238"/>
      </rPr>
      <t xml:space="preserve">če je preračunan spodnji limit (zaokrožen na 2 decimalki) </t>
    </r>
    <r>
      <rPr>
        <b/>
        <u/>
        <sz val="10"/>
        <rFont val="Arial CE"/>
        <charset val="238"/>
      </rPr>
      <t>višji od I.bruto nadomestila</t>
    </r>
    <r>
      <rPr>
        <sz val="10"/>
        <rFont val="Arial CE"/>
        <charset val="238"/>
      </rPr>
      <t xml:space="preserve">, izračunega po točki 1) oz. točki 2), je I.bruto enak </t>
    </r>
    <r>
      <rPr>
        <b/>
        <sz val="10"/>
        <color rgb="FF00B050"/>
        <rFont val="Arial CE"/>
        <charset val="238"/>
      </rPr>
      <t>preračunanemu spodnjemu limitu</t>
    </r>
    <r>
      <rPr>
        <sz val="10"/>
        <rFont val="Arial CE"/>
        <charset val="238"/>
      </rPr>
      <t xml:space="preserve"> </t>
    </r>
    <r>
      <rPr>
        <b/>
        <sz val="10"/>
        <rFont val="Arial CE"/>
        <charset val="238"/>
      </rPr>
      <t>oziroma</t>
    </r>
    <r>
      <rPr>
        <sz val="10"/>
        <rFont val="Arial CE"/>
        <charset val="238"/>
      </rPr>
      <t xml:space="preserve"> 
če je </t>
    </r>
    <r>
      <rPr>
        <b/>
        <sz val="10"/>
        <color rgb="FF00B050"/>
        <rFont val="Arial CE"/>
        <charset val="238"/>
      </rPr>
      <t xml:space="preserve">na uro preračunan spodnji limit </t>
    </r>
    <r>
      <rPr>
        <sz val="10"/>
        <rFont val="Arial CE"/>
        <charset val="238"/>
      </rPr>
      <t xml:space="preserve">(zaokrožen na 6 decimalk) </t>
    </r>
    <r>
      <rPr>
        <b/>
        <u/>
        <sz val="10"/>
        <rFont val="Arial CE"/>
        <charset val="238"/>
      </rPr>
      <t>višji od minimuma</t>
    </r>
    <r>
      <rPr>
        <sz val="10"/>
        <rFont val="Arial CE"/>
        <charset val="238"/>
      </rPr>
      <t xml:space="preserve"> med </t>
    </r>
    <r>
      <rPr>
        <b/>
        <sz val="10"/>
        <color theme="9" tint="-0.249977111117893"/>
        <rFont val="Arial CE"/>
        <charset val="238"/>
      </rPr>
      <t>urno osnovo za nadom. iz izh.urne osnove</t>
    </r>
    <r>
      <rPr>
        <sz val="10"/>
        <rFont val="Arial CE"/>
        <charset val="238"/>
      </rPr>
      <t xml:space="preserve"> (z 2 decimalkama) in </t>
    </r>
    <r>
      <rPr>
        <b/>
        <sz val="10"/>
        <color rgb="FF0070C0"/>
        <rFont val="Arial CE"/>
        <charset val="238"/>
      </rPr>
      <t>zgornjega limita</t>
    </r>
    <r>
      <rPr>
        <sz val="10"/>
        <rFont val="Arial CE"/>
        <charset val="238"/>
      </rPr>
      <t xml:space="preserve"> (s 4 decimalkami), z urami v breme ZZZS pomnožimo </t>
    </r>
    <r>
      <rPr>
        <b/>
        <sz val="10"/>
        <color rgb="FF00B050"/>
        <rFont val="Arial CE"/>
        <charset val="238"/>
      </rPr>
      <t>na uro preračunan spodnji limit</t>
    </r>
    <r>
      <rPr>
        <sz val="10"/>
        <rFont val="Arial CE"/>
        <charset val="238"/>
      </rPr>
      <t xml:space="preserve"> (s 6 decimalkami) in rezultat zaokrožimo na 2 decimalki. </t>
    </r>
  </si>
  <si>
    <t>Za izvedbo izračuna na obračunu je potrebno na zavihku ''zahtevek'' vnesti mesečno delovno obveznost pri delodajalcu.</t>
  </si>
  <si>
    <t>za leto 2025</t>
  </si>
  <si>
    <t>prispevki delod. DO :</t>
  </si>
  <si>
    <t>oktober 2025</t>
  </si>
  <si>
    <t>za 10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</si>
</sst>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5"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sz val="10"/>
      <color rgb="FF00B05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b/>
      <sz val="11"/>
      <color rgb="FF7030A0"/>
      <name val="Arial CE"/>
      <family val="2"/>
      <charset val="238"/>
    </font>
    <font>
      <b/>
      <sz val="18"/>
      <color rgb="FF000000"/>
      <name val="Calibri"/>
      <family val="2"/>
      <charset val="238"/>
    </font>
    <font>
      <sz val="10"/>
      <color rgb="FF0070C0"/>
      <name val="Arial CE"/>
      <charset val="238"/>
    </font>
    <font>
      <b/>
      <u/>
      <sz val="10"/>
      <color rgb="FFFF0000"/>
      <name val="Arial CE"/>
      <family val="2"/>
      <charset val="238"/>
    </font>
    <font>
      <b/>
      <sz val="16"/>
      <color rgb="FFFF0000"/>
      <name val="Arial CE"/>
      <charset val="238"/>
    </font>
    <font>
      <sz val="11"/>
      <color rgb="FFFF0000"/>
      <name val="Arial CE"/>
      <charset val="238"/>
    </font>
    <font>
      <sz val="10"/>
      <color rgb="FFFF0000"/>
      <name val="Arial CE"/>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362">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4" fillId="0" borderId="0" xfId="0" applyFont="1" applyFill="1" applyAlignment="1" applyProtection="1">
      <alignment horizontal="left"/>
    </xf>
    <xf numFmtId="0" fontId="5" fillId="0" borderId="0" xfId="0" applyFont="1" applyFill="1" applyAlignment="1" applyProtection="1">
      <alignment horizontal="right"/>
    </xf>
    <xf numFmtId="1" fontId="5" fillId="0" borderId="0" xfId="0" applyNumberFormat="1" applyFont="1" applyFill="1" applyBorder="1" applyAlignment="1" applyProtection="1">
      <alignment horizontal="center"/>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4" fillId="0" borderId="9"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Protection="1"/>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10"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7" xfId="0" applyNumberFormat="1" applyFont="1" applyBorder="1" applyAlignment="1" applyProtection="1">
      <alignment horizontal="right"/>
      <protection hidden="1"/>
    </xf>
    <xf numFmtId="4" fontId="6" fillId="0" borderId="27"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9" xfId="0" applyNumberFormat="1" applyFont="1" applyBorder="1" applyAlignment="1" applyProtection="1">
      <alignment horizontal="center"/>
      <protection hidden="1"/>
    </xf>
    <xf numFmtId="166" fontId="6" fillId="0" borderId="30"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1" fontId="6" fillId="0" borderId="13" xfId="0" applyNumberFormat="1" applyFont="1" applyBorder="1" applyAlignment="1" applyProtection="1">
      <alignment horizontal="right"/>
      <protection hidden="1"/>
    </xf>
    <xf numFmtId="4" fontId="6" fillId="0" borderId="13" xfId="1" applyNumberFormat="1" applyFont="1" applyBorder="1" applyAlignment="1" applyProtection="1">
      <alignment horizontal="center"/>
      <protection hidden="1"/>
    </xf>
    <xf numFmtId="4" fontId="33" fillId="0" borderId="13"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1"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1" xfId="0" applyNumberFormat="1" applyFont="1" applyBorder="1" applyAlignment="1" applyProtection="1">
      <alignment horizontal="center"/>
      <protection hidden="1"/>
    </xf>
    <xf numFmtId="168" fontId="6" fillId="0" borderId="18"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7"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2" fontId="6" fillId="0" borderId="13"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4" xfId="0" applyNumberFormat="1" applyFont="1" applyBorder="1" applyAlignment="1" applyProtection="1">
      <alignment horizontal="center"/>
      <protection hidden="1"/>
    </xf>
    <xf numFmtId="166" fontId="6" fillId="0" borderId="25" xfId="0" applyNumberFormat="1" applyFont="1" applyBorder="1" applyAlignment="1" applyProtection="1">
      <alignment horizontal="center"/>
      <protection hidden="1"/>
    </xf>
    <xf numFmtId="0" fontId="10" fillId="0" borderId="20" xfId="0" applyFont="1" applyBorder="1" applyAlignment="1" applyProtection="1">
      <alignment horizontal="left"/>
    </xf>
    <xf numFmtId="166" fontId="6" fillId="0" borderId="27"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166" fontId="6" fillId="0" borderId="13" xfId="0" applyNumberFormat="1" applyFont="1" applyBorder="1" applyAlignment="1" applyProtection="1">
      <alignment horizontal="center"/>
      <protection hidden="1"/>
    </xf>
    <xf numFmtId="0" fontId="2" fillId="0" borderId="21"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2"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3" xfId="0" applyFont="1" applyBorder="1" applyAlignment="1" applyProtection="1">
      <alignment horizontal="center"/>
      <protection hidden="1"/>
    </xf>
    <xf numFmtId="0" fontId="2" fillId="0" borderId="18" xfId="0" applyFont="1" applyBorder="1" applyAlignment="1" applyProtection="1">
      <alignment horizontal="center"/>
      <protection hidden="1"/>
    </xf>
    <xf numFmtId="0" fontId="30" fillId="0" borderId="23"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25" xfId="0" applyFont="1" applyBorder="1" applyAlignment="1" applyProtection="1">
      <alignment horizontal="center"/>
      <protection hidden="1"/>
    </xf>
    <xf numFmtId="0" fontId="2" fillId="0" borderId="14" xfId="0" applyFont="1" applyBorder="1" applyAlignment="1" applyProtection="1">
      <alignment horizontal="center"/>
      <protection hidden="1"/>
    </xf>
    <xf numFmtId="0" fontId="2" fillId="0" borderId="13" xfId="0" applyFont="1" applyBorder="1" applyProtection="1">
      <protection hidden="1"/>
    </xf>
    <xf numFmtId="0" fontId="2" fillId="0" borderId="32" xfId="0" applyFont="1" applyBorder="1" applyAlignment="1" applyProtection="1">
      <alignment horizontal="center"/>
      <protection hidden="1"/>
    </xf>
    <xf numFmtId="0" fontId="30" fillId="0" borderId="13" xfId="0" applyFont="1" applyBorder="1" applyAlignment="1" applyProtection="1">
      <alignment horizontal="center"/>
      <protection hidden="1"/>
    </xf>
    <xf numFmtId="0" fontId="8" fillId="0" borderId="13" xfId="0" applyFont="1" applyBorder="1" applyAlignment="1" applyProtection="1">
      <alignment horizontal="center"/>
      <protection hidden="1"/>
    </xf>
    <xf numFmtId="0" fontId="35" fillId="0" borderId="13" xfId="0" applyFont="1" applyBorder="1" applyAlignment="1" applyProtection="1">
      <alignment horizontal="center"/>
      <protection hidden="1"/>
    </xf>
    <xf numFmtId="0" fontId="6" fillId="0" borderId="26" xfId="0" applyFont="1" applyBorder="1" applyAlignment="1" applyProtection="1">
      <alignment horizontal="center"/>
      <protection hidden="1"/>
    </xf>
    <xf numFmtId="0" fontId="6" fillId="0" borderId="29" xfId="0" applyFont="1" applyBorder="1" applyAlignment="1" applyProtection="1">
      <alignment horizontal="center"/>
      <protection hidden="1"/>
    </xf>
    <xf numFmtId="0" fontId="6" fillId="0" borderId="11" xfId="0" applyFont="1" applyBorder="1" applyAlignment="1" applyProtection="1">
      <alignment horizontal="center"/>
      <protection hidden="1"/>
    </xf>
    <xf numFmtId="0" fontId="6" fillId="0" borderId="23" xfId="0" applyFont="1" applyBorder="1" applyAlignment="1" applyProtection="1">
      <alignment horizontal="center"/>
      <protection hidden="1"/>
    </xf>
    <xf numFmtId="0" fontId="6" fillId="0" borderId="14"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3"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2" fontId="5" fillId="0" borderId="0" xfId="0" applyNumberFormat="1" applyFont="1" applyAlignment="1" applyProtection="1">
      <alignment horizontal="right"/>
    </xf>
    <xf numFmtId="0" fontId="28" fillId="0" borderId="0" xfId="0" applyFont="1" applyFill="1" applyAlignment="1" applyProtection="1">
      <alignment horizontal="righ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4" fontId="41" fillId="0" borderId="2" xfId="0" applyNumberFormat="1" applyFont="1" applyFill="1" applyBorder="1" applyAlignment="1" applyProtection="1">
      <alignment horizontal="center"/>
    </xf>
    <xf numFmtId="0" fontId="0" fillId="0" borderId="0" xfId="0" applyFont="1" applyBorder="1" applyAlignment="1" applyProtection="1">
      <alignment horizontal="left"/>
    </xf>
    <xf numFmtId="170" fontId="41" fillId="0" borderId="2" xfId="0" applyNumberFormat="1" applyFont="1" applyFill="1" applyBorder="1" applyAlignment="1" applyProtection="1">
      <alignment horizontal="center"/>
    </xf>
    <xf numFmtId="0" fontId="42" fillId="0" borderId="1" xfId="0" applyFont="1" applyBorder="1" applyAlignment="1">
      <alignment horizontal="right" vertical="center" wrapText="1"/>
    </xf>
    <xf numFmtId="4" fontId="41" fillId="0" borderId="0" xfId="0" applyNumberFormat="1" applyFont="1" applyFill="1" applyBorder="1" applyAlignment="1" applyProtection="1">
      <alignment horizontal="center"/>
    </xf>
    <xf numFmtId="0" fontId="43" fillId="0" borderId="0" xfId="0" applyFont="1" applyBorder="1" applyAlignment="1" applyProtection="1">
      <alignment horizontal="center"/>
    </xf>
    <xf numFmtId="170" fontId="67" fillId="0" borderId="2" xfId="0" applyNumberFormat="1" applyFont="1" applyFill="1" applyBorder="1" applyAlignment="1" applyProtection="1">
      <alignment horizontal="center"/>
    </xf>
    <xf numFmtId="0" fontId="59" fillId="0" borderId="0" xfId="0" applyFont="1" applyBorder="1" applyAlignment="1" applyProtection="1">
      <alignment horizontal="center" wrapText="1"/>
    </xf>
    <xf numFmtId="0" fontId="65" fillId="0" borderId="1" xfId="0" applyFont="1" applyBorder="1" applyAlignment="1">
      <alignment horizontal="right" vertical="center" wrapText="1"/>
    </xf>
    <xf numFmtId="4" fontId="68" fillId="0" borderId="0" xfId="0" applyNumberFormat="1" applyFont="1" applyFill="1" applyBorder="1" applyAlignment="1" applyProtection="1">
      <alignment horizontal="right"/>
      <protection hidden="1"/>
    </xf>
    <xf numFmtId="4" fontId="42" fillId="0" borderId="0" xfId="0" applyNumberFormat="1" applyFont="1" applyBorder="1" applyAlignment="1">
      <alignment horizontal="center"/>
    </xf>
    <xf numFmtId="4" fontId="69" fillId="0" borderId="0" xfId="0" applyNumberFormat="1" applyFont="1"/>
    <xf numFmtId="0" fontId="42" fillId="0" borderId="0" xfId="0" applyFont="1" applyAlignment="1">
      <alignment horizontal="left"/>
    </xf>
    <xf numFmtId="0" fontId="62" fillId="0" borderId="0" xfId="0" applyFont="1" applyAlignment="1">
      <alignment horizontal="left"/>
    </xf>
    <xf numFmtId="0" fontId="42" fillId="0" borderId="1" xfId="0" applyFont="1" applyBorder="1" applyAlignment="1">
      <alignment horizontal="left"/>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67" fillId="0" borderId="2" xfId="0" applyNumberFormat="1" applyFont="1" applyFill="1" applyBorder="1" applyAlignment="1" applyProtection="1">
      <alignment horizontal="center"/>
    </xf>
    <xf numFmtId="4" fontId="52" fillId="0" borderId="1" xfId="0" applyNumberFormat="1" applyFont="1" applyBorder="1" applyAlignment="1" applyProtection="1">
      <alignment horizontal="center" vertical="center"/>
    </xf>
    <xf numFmtId="0" fontId="0" fillId="0" borderId="0" xfId="0" applyFont="1" applyBorder="1" applyAlignment="1">
      <alignment wrapText="1"/>
    </xf>
    <xf numFmtId="0" fontId="0" fillId="0" borderId="33" xfId="0" applyFont="1" applyBorder="1" applyAlignment="1" applyProtection="1">
      <alignment horizontal="right" vertical="center" wrapText="1"/>
    </xf>
    <xf numFmtId="0" fontId="71" fillId="0" borderId="0" xfId="0" applyFont="1"/>
    <xf numFmtId="0" fontId="65" fillId="0" borderId="1" xfId="0" applyFont="1" applyBorder="1" applyAlignment="1">
      <alignment horizontal="right" vertical="center" wrapText="1"/>
    </xf>
    <xf numFmtId="0" fontId="5" fillId="0" borderId="0" xfId="0" applyFont="1" applyAlignment="1" applyProtection="1">
      <alignment horizontal="right"/>
    </xf>
    <xf numFmtId="0" fontId="42" fillId="0" borderId="1" xfId="0" applyFont="1" applyBorder="1" applyAlignment="1">
      <alignment horizontal="right" vertical="center" wrapText="1"/>
    </xf>
    <xf numFmtId="0" fontId="72" fillId="0" borderId="0" xfId="0" applyFont="1"/>
    <xf numFmtId="0" fontId="46" fillId="0" borderId="0" xfId="0" applyFont="1" applyFill="1" applyAlignment="1" applyProtection="1">
      <alignment horizontal="right"/>
    </xf>
    <xf numFmtId="0" fontId="0" fillId="4" borderId="15" xfId="0" applyFill="1" applyBorder="1" applyAlignment="1">
      <alignment horizontal="center"/>
    </xf>
    <xf numFmtId="0" fontId="0" fillId="0" borderId="16" xfId="0" applyBorder="1" applyAlignment="1">
      <alignment horizontal="center"/>
    </xf>
    <xf numFmtId="0" fontId="0" fillId="3" borderId="8" xfId="0" applyFill="1" applyBorder="1" applyAlignment="1">
      <alignment horizontal="center"/>
    </xf>
    <xf numFmtId="0" fontId="0" fillId="3" borderId="17" xfId="0" applyFill="1" applyBorder="1" applyAlignment="1">
      <alignment horizontal="center"/>
    </xf>
    <xf numFmtId="0" fontId="3" fillId="0" borderId="8" xfId="0" applyFont="1" applyFill="1" applyBorder="1" applyAlignment="1">
      <alignment horizontal="center" vertical="center"/>
    </xf>
    <xf numFmtId="0" fontId="1" fillId="0" borderId="17" xfId="0" applyFont="1" applyBorder="1" applyAlignment="1">
      <alignment horizontal="center" vertical="center"/>
    </xf>
    <xf numFmtId="2" fontId="3" fillId="0" borderId="34" xfId="0" quotePrefix="1" applyNumberFormat="1" applyFont="1" applyBorder="1" applyAlignment="1">
      <alignment horizontal="left" wrapText="1"/>
    </xf>
    <xf numFmtId="0" fontId="0" fillId="0" borderId="0" xfId="0" applyAlignment="1">
      <alignment horizontal="left" wrapText="1"/>
    </xf>
    <xf numFmtId="0" fontId="0" fillId="0" borderId="34" xfId="0" applyBorder="1" applyAlignment="1">
      <alignment wrapText="1"/>
    </xf>
    <xf numFmtId="0" fontId="0" fillId="0" borderId="0" xfId="0" applyAlignment="1">
      <alignment wrapText="1"/>
    </xf>
    <xf numFmtId="0" fontId="65" fillId="0" borderId="1" xfId="0" applyFont="1" applyBorder="1" applyAlignment="1">
      <alignment horizontal="right" vertical="center" wrapText="1"/>
    </xf>
    <xf numFmtId="0" fontId="40" fillId="0" borderId="0" xfId="0" applyFont="1" applyAlignment="1" applyProtection="1">
      <alignment horizontal="right"/>
    </xf>
    <xf numFmtId="0" fontId="42" fillId="0" borderId="0" xfId="0" applyFont="1" applyAlignment="1">
      <alignment horizontal="right"/>
    </xf>
    <xf numFmtId="0" fontId="42" fillId="0" borderId="24" xfId="0" applyFont="1" applyBorder="1" applyAlignment="1">
      <alignment horizontal="right"/>
    </xf>
    <xf numFmtId="0" fontId="5" fillId="0" borderId="0" xfId="0" applyFont="1" applyAlignment="1" applyProtection="1">
      <alignment horizontal="right"/>
    </xf>
    <xf numFmtId="0" fontId="0" fillId="0" borderId="24" xfId="0" applyBorder="1" applyAlignment="1">
      <alignment horizontal="right"/>
    </xf>
    <xf numFmtId="0" fontId="44" fillId="0" borderId="0" xfId="0" applyFont="1" applyAlignment="1" applyProtection="1">
      <alignment horizontal="right"/>
    </xf>
    <xf numFmtId="0" fontId="68" fillId="0" borderId="0" xfId="0" applyFont="1" applyBorder="1" applyAlignment="1" applyProtection="1"/>
    <xf numFmtId="0" fontId="0" fillId="0" borderId="0" xfId="0" applyBorder="1" applyAlignment="1"/>
    <xf numFmtId="0" fontId="52" fillId="0" borderId="0" xfId="0" applyFont="1" applyAlignment="1" applyProtection="1">
      <alignment horizontal="right"/>
    </xf>
    <xf numFmtId="0" fontId="65" fillId="0" borderId="0" xfId="0" applyFont="1" applyAlignment="1">
      <alignment horizontal="right"/>
    </xf>
    <xf numFmtId="0" fontId="0" fillId="0" borderId="24" xfId="0" applyFont="1" applyBorder="1" applyAlignment="1">
      <alignment vertical="top" wrapText="1"/>
    </xf>
    <xf numFmtId="0" fontId="0" fillId="0" borderId="24" xfId="0" applyBorder="1" applyAlignment="1">
      <alignment vertical="top" wrapText="1"/>
    </xf>
    <xf numFmtId="0" fontId="4" fillId="0" borderId="0" xfId="0" applyFont="1" applyBorder="1" applyAlignment="1" applyProtection="1">
      <alignment horizontal="center" vertical="center" wrapText="1"/>
    </xf>
    <xf numFmtId="0" fontId="0" fillId="0" borderId="0" xfId="0" applyBorder="1" applyAlignment="1">
      <alignment horizontal="center" vertical="center" wrapText="1"/>
    </xf>
    <xf numFmtId="0" fontId="42" fillId="0" borderId="1" xfId="0" applyFont="1" applyBorder="1" applyAlignment="1">
      <alignment horizontal="right" vertical="center" wrapText="1"/>
    </xf>
    <xf numFmtId="0" fontId="0" fillId="0" borderId="35" xfId="0" applyBorder="1" applyAlignment="1">
      <alignment horizontal="left" vertical="center" wrapText="1"/>
    </xf>
    <xf numFmtId="0" fontId="0" fillId="0" borderId="36" xfId="0" applyBorder="1" applyAlignment="1">
      <alignment horizontal="left" vertical="center" wrapText="1"/>
    </xf>
    <xf numFmtId="0" fontId="0" fillId="0" borderId="37" xfId="0" applyBorder="1" applyAlignment="1">
      <alignment horizontal="left" vertical="center" wrapText="1"/>
    </xf>
    <xf numFmtId="0" fontId="0" fillId="0" borderId="34" xfId="0" applyBorder="1" applyAlignment="1">
      <alignment horizontal="left" vertical="center" wrapText="1"/>
    </xf>
    <xf numFmtId="0" fontId="0" fillId="0" borderId="0" xfId="0" applyAlignment="1">
      <alignment horizontal="left" vertical="center" wrapText="1"/>
    </xf>
    <xf numFmtId="0" fontId="0" fillId="0" borderId="24" xfId="0" applyBorder="1" applyAlignment="1">
      <alignment horizontal="left" vertical="center" wrapText="1"/>
    </xf>
    <xf numFmtId="0" fontId="0" fillId="0" borderId="15" xfId="0" applyBorder="1"/>
    <xf numFmtId="0" fontId="0" fillId="0" borderId="9" xfId="0" applyBorder="1"/>
    <xf numFmtId="0" fontId="0" fillId="0" borderId="16" xfId="0" applyBorder="1"/>
    <xf numFmtId="0" fontId="59" fillId="6" borderId="5" xfId="0" applyFont="1" applyFill="1" applyBorder="1" applyAlignment="1" applyProtection="1">
      <alignment horizontal="center" vertical="top" wrapText="1"/>
      <protection locked="0"/>
    </xf>
    <xf numFmtId="0" fontId="0" fillId="6" borderId="3" xfId="0" applyFill="1" applyBorder="1" applyAlignment="1" applyProtection="1">
      <alignment horizontal="center" vertical="top" wrapText="1"/>
      <protection locked="0"/>
    </xf>
    <xf numFmtId="0" fontId="45" fillId="0" borderId="1" xfId="0" applyFont="1" applyBorder="1" applyAlignment="1">
      <alignment horizontal="right" vertical="center" wrapText="1"/>
    </xf>
    <xf numFmtId="0" fontId="31" fillId="0" borderId="1" xfId="0" applyFont="1" applyBorder="1" applyAlignment="1">
      <alignment horizontal="right" vertical="center" wrapText="1"/>
    </xf>
    <xf numFmtId="0" fontId="56" fillId="0" borderId="1" xfId="0" applyFont="1" applyBorder="1" applyAlignment="1">
      <alignment horizontal="right" vertical="center" wrapText="1"/>
    </xf>
    <xf numFmtId="0" fontId="31" fillId="0" borderId="1" xfId="0" applyFont="1" applyBorder="1" applyAlignment="1">
      <alignment vertical="center" wrapText="1"/>
    </xf>
    <xf numFmtId="0" fontId="42" fillId="0" borderId="1" xfId="0" applyFont="1" applyBorder="1" applyAlignment="1" applyProtection="1">
      <alignment horizontal="right" vertical="center" wrapText="1"/>
    </xf>
    <xf numFmtId="4" fontId="4" fillId="0" borderId="8" xfId="0" applyNumberFormat="1" applyFont="1" applyFill="1" applyBorder="1" applyAlignment="1" applyProtection="1">
      <alignment vertical="center" wrapText="1"/>
      <protection hidden="1"/>
    </xf>
    <xf numFmtId="0" fontId="0" fillId="0" borderId="17" xfId="0" applyFill="1" applyBorder="1" applyAlignment="1" applyProtection="1">
      <alignment vertical="center" wrapText="1"/>
      <protection hidden="1"/>
    </xf>
    <xf numFmtId="4" fontId="45" fillId="0" borderId="1" xfId="0" applyNumberFormat="1" applyFont="1" applyBorder="1" applyAlignment="1">
      <alignment horizontal="center" vertical="center"/>
    </xf>
    <xf numFmtId="0" fontId="45" fillId="0" borderId="1" xfId="0" applyFont="1" applyBorder="1" applyAlignment="1">
      <alignment horizontal="center" vertical="center"/>
    </xf>
    <xf numFmtId="0" fontId="31" fillId="0" borderId="20" xfId="0" applyNumberFormat="1" applyFont="1" applyBorder="1" applyAlignment="1" applyProtection="1">
      <alignment horizontal="center" wrapText="1"/>
    </xf>
    <xf numFmtId="0" fontId="0" fillId="0" borderId="22" xfId="0" applyFont="1" applyBorder="1" applyAlignment="1">
      <alignment horizontal="center" wrapText="1"/>
    </xf>
    <xf numFmtId="0" fontId="0" fillId="0" borderId="10"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66" fillId="0" borderId="24" xfId="0" applyFont="1" applyBorder="1" applyAlignment="1">
      <alignment horizontal="right"/>
    </xf>
    <xf numFmtId="0" fontId="50" fillId="0" borderId="0" xfId="0" applyFont="1" applyAlignment="1" applyProtection="1">
      <alignment horizontal="right"/>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vertical="center" wrapText="1"/>
    </xf>
    <xf numFmtId="0" fontId="58" fillId="0" borderId="1" xfId="0" applyFont="1" applyBorder="1" applyAlignment="1">
      <alignment horizontal="right" vertical="center" wrapText="1"/>
    </xf>
    <xf numFmtId="4" fontId="57" fillId="0" borderId="7" xfId="0" applyNumberFormat="1" applyFont="1" applyBorder="1" applyAlignment="1" applyProtection="1">
      <alignment horizontal="center" vertical="center"/>
    </xf>
    <xf numFmtId="4" fontId="58" fillId="0" borderId="4" xfId="0" applyNumberFormat="1" applyFont="1" applyBorder="1" applyAlignment="1">
      <alignment horizontal="center" vertical="center"/>
    </xf>
    <xf numFmtId="4" fontId="73" fillId="0" borderId="8" xfId="0" applyNumberFormat="1" applyFont="1" applyFill="1" applyBorder="1" applyAlignment="1" applyProtection="1">
      <alignment vertical="center" wrapText="1"/>
      <protection hidden="1"/>
    </xf>
    <xf numFmtId="0" fontId="74" fillId="0" borderId="17" xfId="0" applyFont="1" applyFill="1" applyBorder="1" applyAlignment="1" applyProtection="1">
      <alignment vertical="center" wrapText="1"/>
      <protection hidden="1"/>
    </xf>
    <xf numFmtId="4" fontId="40" fillId="0" borderId="1" xfId="0" applyNumberFormat="1" applyFont="1" applyBorder="1" applyAlignment="1" applyProtection="1">
      <alignment horizontal="center" vertical="center"/>
    </xf>
    <xf numFmtId="4" fontId="42" fillId="0" borderId="1" xfId="0" applyNumberFormat="1" applyFont="1" applyBorder="1" applyAlignment="1">
      <alignment horizontal="center" vertical="center"/>
    </xf>
    <xf numFmtId="0" fontId="65" fillId="0" borderId="1" xfId="0" applyFont="1" applyBorder="1" applyAlignment="1" applyProtection="1">
      <alignment horizontal="right" vertical="center"/>
    </xf>
    <xf numFmtId="0" fontId="66" fillId="0" borderId="1" xfId="0" applyFont="1" applyBorder="1" applyAlignment="1">
      <alignment horizontal="right" vertical="center"/>
    </xf>
    <xf numFmtId="4" fontId="4" fillId="0" borderId="17"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9" xfId="0" applyFont="1" applyFill="1" applyBorder="1" applyAlignment="1" applyProtection="1">
      <alignment horizontal="center"/>
      <protection locked="0"/>
    </xf>
    <xf numFmtId="0" fontId="3" fillId="2" borderId="17" xfId="0" applyFont="1" applyFill="1" applyBorder="1" applyAlignment="1" applyProtection="1">
      <alignment horizontal="center"/>
      <protection locked="0"/>
    </xf>
    <xf numFmtId="0" fontId="5" fillId="0" borderId="20" xfId="0" applyFont="1" applyBorder="1" applyAlignment="1" applyProtection="1">
      <alignment horizontal="center" vertical="center" wrapText="1"/>
    </xf>
    <xf numFmtId="0" fontId="0" fillId="0" borderId="10" xfId="0" applyBorder="1" applyAlignment="1" applyProtection="1">
      <alignment vertical="center" wrapText="1"/>
    </xf>
    <xf numFmtId="0" fontId="5" fillId="0" borderId="20" xfId="0" applyFont="1" applyBorder="1" applyAlignment="1" applyProtection="1">
      <alignment horizontal="center"/>
    </xf>
    <xf numFmtId="0" fontId="0" fillId="0" borderId="10" xfId="0" applyBorder="1" applyAlignment="1" applyProtection="1">
      <alignment horizontal="center"/>
    </xf>
    <xf numFmtId="2" fontId="4" fillId="2" borderId="20" xfId="0" applyNumberFormat="1" applyFont="1" applyFill="1" applyBorder="1" applyAlignment="1" applyProtection="1">
      <alignment horizontal="center"/>
      <protection locked="0"/>
    </xf>
    <xf numFmtId="2" fontId="0" fillId="0" borderId="10" xfId="0" applyNumberFormat="1" applyBorder="1" applyAlignment="1" applyProtection="1">
      <protection locked="0"/>
    </xf>
    <xf numFmtId="0" fontId="1" fillId="0" borderId="1" xfId="0" applyFont="1" applyFill="1" applyBorder="1" applyAlignment="1" applyProtection="1">
      <alignment horizontal="center"/>
    </xf>
    <xf numFmtId="0" fontId="1" fillId="0" borderId="1" xfId="0" applyFont="1" applyBorder="1" applyAlignment="1" applyProtection="1">
      <alignment horizontal="center"/>
    </xf>
    <xf numFmtId="0" fontId="28" fillId="0" borderId="23" xfId="0" applyFont="1" applyBorder="1" applyAlignment="1" applyProtection="1">
      <alignment horizontal="right"/>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4"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0" fontId="6" fillId="0" borderId="0" xfId="0" applyFont="1" applyAlignment="1" applyProtection="1">
      <alignment horizontal="right"/>
      <protection hidden="1"/>
    </xf>
    <xf numFmtId="0" fontId="0" fillId="0" borderId="18" xfId="0" applyBorder="1" applyAlignment="1" applyProtection="1">
      <alignment horizontal="right"/>
      <protection hidden="1"/>
    </xf>
    <xf numFmtId="166" fontId="6" fillId="0" borderId="23"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166" fontId="6" fillId="0" borderId="33" xfId="0" applyNumberFormat="1" applyFont="1" applyBorder="1" applyAlignment="1" applyProtection="1">
      <alignment horizontal="center"/>
      <protection hidden="1"/>
    </xf>
    <xf numFmtId="0" fontId="0" fillId="0" borderId="33" xfId="0" applyBorder="1" applyAlignment="1" applyProtection="1">
      <alignment horizontal="center"/>
      <protection hidden="1"/>
    </xf>
    <xf numFmtId="0" fontId="0" fillId="0" borderId="0" xfId="0" applyAlignment="1" applyProtection="1">
      <alignment wrapText="1"/>
    </xf>
    <xf numFmtId="49" fontId="4" fillId="2" borderId="20" xfId="0" applyNumberFormat="1" applyFont="1" applyFill="1" applyBorder="1" applyAlignment="1" applyProtection="1">
      <alignment horizontal="center"/>
      <protection locked="0"/>
    </xf>
    <xf numFmtId="49" fontId="4" fillId="0" borderId="22" xfId="0" applyNumberFormat="1" applyFont="1" applyBorder="1" applyAlignment="1" applyProtection="1">
      <alignment horizontal="center"/>
      <protection locked="0"/>
    </xf>
    <xf numFmtId="49" fontId="4" fillId="0" borderId="10" xfId="0" applyNumberFormat="1" applyFont="1" applyBorder="1" applyAlignment="1" applyProtection="1">
      <alignment horizontal="center"/>
      <protection locked="0"/>
    </xf>
    <xf numFmtId="14" fontId="6" fillId="2" borderId="20" xfId="0" applyNumberFormat="1" applyFont="1" applyFill="1" applyBorder="1" applyAlignment="1" applyProtection="1">
      <protection locked="0"/>
    </xf>
    <xf numFmtId="0" fontId="0" fillId="0" borderId="10" xfId="0" applyBorder="1" applyAlignment="1" applyProtection="1">
      <protection locked="0"/>
    </xf>
    <xf numFmtId="0" fontId="2" fillId="0" borderId="20" xfId="0" applyFont="1" applyBorder="1" applyAlignment="1" applyProtection="1">
      <alignment horizontal="center"/>
    </xf>
    <xf numFmtId="0" fontId="0" fillId="0" borderId="22" xfId="0" applyBorder="1" applyAlignment="1">
      <alignment horizontal="center"/>
    </xf>
    <xf numFmtId="166" fontId="6" fillId="0" borderId="26" xfId="0" applyNumberFormat="1" applyFont="1" applyBorder="1" applyAlignment="1" applyProtection="1">
      <alignment horizontal="center"/>
      <protection hidden="1"/>
    </xf>
    <xf numFmtId="0" fontId="0" fillId="0" borderId="28" xfId="0" applyBorder="1" applyAlignment="1" applyProtection="1">
      <alignment horizontal="center"/>
      <protection hidden="1"/>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20" xfId="0" applyNumberFormat="1" applyFont="1" applyFill="1" applyBorder="1" applyAlignment="1" applyProtection="1">
      <alignment horizontal="center"/>
      <protection locked="0"/>
    </xf>
    <xf numFmtId="0" fontId="26" fillId="2" borderId="22" xfId="0" applyNumberFormat="1" applyFont="1" applyFill="1" applyBorder="1" applyAlignment="1" applyProtection="1">
      <alignment horizontal="center"/>
      <protection locked="0"/>
    </xf>
    <xf numFmtId="0" fontId="26" fillId="2" borderId="10" xfId="0" applyNumberFormat="1" applyFont="1" applyFill="1" applyBorder="1" applyAlignment="1" applyProtection="1">
      <alignment horizontal="center"/>
      <protection locked="0"/>
    </xf>
    <xf numFmtId="49" fontId="26" fillId="2" borderId="20" xfId="0" applyNumberFormat="1" applyFont="1" applyFill="1" applyBorder="1" applyAlignment="1" applyProtection="1">
      <alignment horizontal="center"/>
      <protection locked="0"/>
    </xf>
    <xf numFmtId="49" fontId="26" fillId="2" borderId="22" xfId="0" applyNumberFormat="1" applyFont="1" applyFill="1" applyBorder="1" applyAlignment="1" applyProtection="1">
      <alignment horizontal="center"/>
      <protection locked="0"/>
    </xf>
    <xf numFmtId="49" fontId="26" fillId="2" borderId="10" xfId="0" applyNumberFormat="1" applyFont="1" applyFill="1" applyBorder="1" applyAlignment="1" applyProtection="1">
      <alignment horizontal="center"/>
      <protection locked="0"/>
    </xf>
    <xf numFmtId="0" fontId="30" fillId="0" borderId="29"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6" borderId="20" xfId="0" applyFont="1" applyFill="1" applyBorder="1" applyAlignment="1" applyProtection="1">
      <protection locked="0"/>
    </xf>
    <xf numFmtId="0" fontId="0" fillId="6" borderId="10" xfId="0" applyFill="1" applyBorder="1" applyAlignment="1" applyProtection="1">
      <protection locked="0"/>
    </xf>
    <xf numFmtId="0" fontId="6" fillId="0" borderId="0" xfId="0" applyFont="1" applyAlignment="1" applyProtection="1">
      <alignment horizontal="right"/>
    </xf>
    <xf numFmtId="0" fontId="0" fillId="0" borderId="0" xfId="0" applyAlignment="1">
      <alignment horizontal="right"/>
    </xf>
    <xf numFmtId="0" fontId="0" fillId="0" borderId="18" xfId="0" applyBorder="1" applyAlignment="1">
      <alignment horizontal="right"/>
    </xf>
    <xf numFmtId="0" fontId="6" fillId="0" borderId="23" xfId="0" applyFont="1" applyFill="1" applyBorder="1" applyAlignment="1" applyProtection="1">
      <alignment horizontal="right"/>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zoomScale="90" zoomScaleNormal="90"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6" spans="1:3" ht="21" x14ac:dyDescent="0.4">
      <c r="A6" s="242"/>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154</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69</v>
      </c>
      <c r="B17" s="6"/>
    </row>
    <row r="18" spans="1:2" x14ac:dyDescent="0.25">
      <c r="A18" s="31" t="s">
        <v>71</v>
      </c>
      <c r="B18" s="6"/>
    </row>
    <row r="19" spans="1:2" x14ac:dyDescent="0.25">
      <c r="A19" s="31" t="s">
        <v>72</v>
      </c>
      <c r="B19" s="6"/>
    </row>
    <row r="20" spans="1:2" x14ac:dyDescent="0.25">
      <c r="A20" s="31" t="s">
        <v>70</v>
      </c>
      <c r="B20" s="6"/>
    </row>
    <row r="21" spans="1:2" ht="13.5" customHeight="1" x14ac:dyDescent="0.25">
      <c r="A21" s="31" t="s">
        <v>80</v>
      </c>
      <c r="B21" s="6"/>
    </row>
    <row r="22" spans="1:2" ht="13.5" customHeight="1" x14ac:dyDescent="0.25">
      <c r="A22" s="31" t="s">
        <v>81</v>
      </c>
      <c r="B22" s="6"/>
    </row>
    <row r="23" spans="1:2" ht="13.5" customHeight="1" x14ac:dyDescent="0.25">
      <c r="A23" s="31"/>
      <c r="B23" s="6"/>
    </row>
    <row r="24" spans="1:2" x14ac:dyDescent="0.25">
      <c r="A24" s="6" t="s">
        <v>63</v>
      </c>
      <c r="B24" s="6"/>
    </row>
    <row r="25" spans="1:2" x14ac:dyDescent="0.25">
      <c r="A25" s="6" t="s">
        <v>114</v>
      </c>
      <c r="B25" s="6"/>
    </row>
    <row r="26" spans="1:2" x14ac:dyDescent="0.25">
      <c r="A26" s="6"/>
      <c r="B26" s="6"/>
    </row>
    <row r="27" spans="1:2" x14ac:dyDescent="0.25">
      <c r="A27" s="6" t="s">
        <v>58</v>
      </c>
      <c r="B27" s="6"/>
    </row>
    <row r="28" spans="1:2" x14ac:dyDescent="0.25">
      <c r="A28" s="6" t="s">
        <v>59</v>
      </c>
      <c r="B28" s="6"/>
    </row>
    <row r="29" spans="1:2" x14ac:dyDescent="0.25">
      <c r="A29" s="238" t="s">
        <v>164</v>
      </c>
      <c r="B29" s="6"/>
    </row>
    <row r="30" spans="1:2" x14ac:dyDescent="0.25">
      <c r="A30" s="6" t="s">
        <v>36</v>
      </c>
      <c r="B30" s="6"/>
    </row>
    <row r="31" spans="1:2" x14ac:dyDescent="0.25">
      <c r="A31" s="6" t="s">
        <v>25</v>
      </c>
      <c r="B31" s="6"/>
    </row>
    <row r="32" spans="1:2" x14ac:dyDescent="0.25">
      <c r="A32" s="6" t="s">
        <v>38</v>
      </c>
      <c r="B32" s="6"/>
    </row>
    <row r="33" spans="1:5" x14ac:dyDescent="0.25">
      <c r="A33" s="6"/>
      <c r="B33" s="6"/>
    </row>
    <row r="34" spans="1:5" x14ac:dyDescent="0.25">
      <c r="A34" s="192" t="s">
        <v>167</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4dvmRecMQE+pLd1ripDHlfhbHGpe9IgHvO05s8T/5W3ex2rf0DKkhVAZ0ZXhwAgcCXyPj/YKPXHewRoFHrNpQw==" saltValue="f/5hsJHASFK8wFalyqJSbA=="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40" t="s">
        <v>89</v>
      </c>
      <c r="C1" s="198"/>
      <c r="D1" s="240" t="s">
        <v>39</v>
      </c>
      <c r="E1" s="310"/>
      <c r="F1" s="311"/>
      <c r="G1" s="31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40" t="s">
        <v>40</v>
      </c>
      <c r="C4" s="12"/>
      <c r="D4" s="59" t="s">
        <v>57</v>
      </c>
      <c r="E4" s="12"/>
      <c r="F4" s="58" t="s">
        <v>24</v>
      </c>
    </row>
    <row r="5" spans="1:8" x14ac:dyDescent="0.25">
      <c r="A5" s="58"/>
      <c r="B5" s="240"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326" t="s">
        <v>135</v>
      </c>
      <c r="G7" s="327"/>
      <c r="H7" s="155"/>
    </row>
    <row r="8" spans="1:8" ht="14.4" thickBot="1" x14ac:dyDescent="0.3">
      <c r="B8" s="315" t="s">
        <v>3</v>
      </c>
      <c r="C8" s="316"/>
      <c r="D8" s="64"/>
      <c r="F8" s="326" t="s">
        <v>136</v>
      </c>
      <c r="G8" s="327"/>
      <c r="H8" s="155"/>
    </row>
    <row r="9" spans="1:8" s="65" customFormat="1" ht="31.5" customHeight="1" thickBot="1" x14ac:dyDescent="0.3">
      <c r="B9" s="66" t="s">
        <v>1</v>
      </c>
      <c r="C9" s="66" t="s">
        <v>2</v>
      </c>
      <c r="D9" s="313" t="s">
        <v>0</v>
      </c>
      <c r="E9" s="314"/>
      <c r="F9" s="323" t="s">
        <v>137</v>
      </c>
      <c r="G9" s="324"/>
      <c r="H9" s="99">
        <v>0.06</v>
      </c>
    </row>
    <row r="10" spans="1:8" s="67" customFormat="1" ht="27" customHeight="1" thickBot="1" x14ac:dyDescent="0.3">
      <c r="B10" s="29"/>
      <c r="C10" s="29"/>
      <c r="D10" s="317"/>
      <c r="E10" s="318"/>
      <c r="F10" s="321" t="s">
        <v>138</v>
      </c>
      <c r="G10" s="325"/>
      <c r="H10" s="189"/>
    </row>
    <row r="11" spans="1:8" ht="14.4" thickBot="1" x14ac:dyDescent="0.3">
      <c r="B11" s="68" t="s">
        <v>68</v>
      </c>
      <c r="C11" s="214"/>
      <c r="D11" s="319" t="str">
        <f>IF(ISBLANK(C11),"",VLOOKUP(C11,šifrant!A:B,2,FALSE))</f>
        <v/>
      </c>
      <c r="E11" s="320"/>
      <c r="F11" s="321" t="s">
        <v>139</v>
      </c>
      <c r="G11" s="322"/>
      <c r="H11" s="191">
        <f>ROUND(H25*(H10/100)*0.0885,2)</f>
        <v>0</v>
      </c>
    </row>
    <row r="12" spans="1:8" ht="14.4" thickBot="1" x14ac:dyDescent="0.3">
      <c r="B12" s="69"/>
      <c r="C12" s="70"/>
      <c r="D12" s="71"/>
      <c r="E12" s="57"/>
      <c r="F12" s="323" t="s">
        <v>140</v>
      </c>
      <c r="G12" s="324"/>
      <c r="H12" s="190">
        <f>ROUND(H25*0.0885,2)</f>
        <v>0</v>
      </c>
    </row>
    <row r="13" spans="1:8" ht="15.75" customHeight="1" thickBot="1" x14ac:dyDescent="0.3">
      <c r="B13" s="67"/>
      <c r="C13" s="240" t="s">
        <v>44</v>
      </c>
      <c r="D13" s="30"/>
      <c r="E13" s="72" t="str">
        <f>IF(ISBLANK(D13),"",VLOOKUP(D13,šifrant!A:B,2,FALSE))</f>
        <v/>
      </c>
    </row>
    <row r="14" spans="1:8" ht="14.4" thickBot="1" x14ac:dyDescent="0.3">
      <c r="B14" s="67"/>
      <c r="C14" s="240" t="s">
        <v>45</v>
      </c>
      <c r="D14" s="23" t="str">
        <f>IF(OR(ISBLANK(C11),ISBLANK(D13)),"0",IF(C11="A",VLOOKUP(D13,šifrant!A:C,3,FALSE),VLOOKUP(D13,šifrant!A:D,4,FALSE)))</f>
        <v>0</v>
      </c>
      <c r="E14" s="73"/>
      <c r="F14" s="208" t="s">
        <v>130</v>
      </c>
      <c r="G14" s="286">
        <f>IF(UPPER(H8)="DA",0,IF(ISBLANK(H10),H12,H12-H11))</f>
        <v>0</v>
      </c>
      <c r="H14" s="309"/>
    </row>
    <row r="15" spans="1:8" ht="14.4" thickBot="1" x14ac:dyDescent="0.3">
      <c r="B15" s="67"/>
      <c r="C15" s="240" t="s">
        <v>46</v>
      </c>
      <c r="D15" s="5"/>
      <c r="E15" s="73"/>
      <c r="F15" s="211" t="s">
        <v>131</v>
      </c>
      <c r="G15" s="286">
        <f>IF(UPPER(H8)="DA",0,ROUND(H25*0.0656,2))</f>
        <v>0</v>
      </c>
      <c r="H15" s="287"/>
    </row>
    <row r="16" spans="1:8" ht="14.4" thickBot="1" x14ac:dyDescent="0.3">
      <c r="B16" s="67"/>
      <c r="C16" s="67"/>
      <c r="D16" s="74"/>
      <c r="E16" s="73"/>
      <c r="F16" s="52" t="s">
        <v>132</v>
      </c>
      <c r="G16" s="286">
        <f>IF(UPPER(H8)="DA",0,ROUND((H25*H9)/100,2))</f>
        <v>0</v>
      </c>
      <c r="H16" s="287"/>
    </row>
    <row r="17" spans="1:9" ht="14.4" thickBot="1" x14ac:dyDescent="0.3">
      <c r="A17" s="240" t="s">
        <v>47</v>
      </c>
      <c r="B17" s="12"/>
      <c r="C17" s="240" t="s">
        <v>48</v>
      </c>
      <c r="D17" s="17"/>
      <c r="E17" s="73"/>
      <c r="F17" s="52" t="s">
        <v>133</v>
      </c>
      <c r="G17" s="286">
        <f>IF(UPPER(H8)="DA",0,ROUND(H25*0.001,2))</f>
        <v>0</v>
      </c>
      <c r="H17" s="287"/>
    </row>
    <row r="18" spans="1:9" ht="14.4" thickBot="1" x14ac:dyDescent="0.3">
      <c r="B18" s="202"/>
      <c r="C18" s="203" t="s">
        <v>49</v>
      </c>
      <c r="D18" s="204"/>
      <c r="E18" s="73"/>
      <c r="F18" s="52" t="s">
        <v>134</v>
      </c>
      <c r="G18" s="286">
        <f>IF(UPPER(H8)="DA",0,ROUND(H25*0.0053,2))</f>
        <v>0</v>
      </c>
      <c r="H18" s="287"/>
    </row>
    <row r="19" spans="1:9" ht="14.4" thickBot="1" x14ac:dyDescent="0.3">
      <c r="B19" s="205"/>
      <c r="C19" s="203" t="s">
        <v>50</v>
      </c>
      <c r="D19" s="206"/>
      <c r="E19" s="50"/>
      <c r="F19" s="243" t="s">
        <v>166</v>
      </c>
      <c r="G19" s="303">
        <f>IF(UPPER(H8)="DA",0,ROUND(H25*0.01,2))</f>
        <v>0</v>
      </c>
      <c r="H19" s="304"/>
    </row>
    <row r="20" spans="1:9" ht="14.4" thickBot="1" x14ac:dyDescent="0.3">
      <c r="B20" s="67"/>
      <c r="C20" s="67"/>
      <c r="D20" s="75"/>
      <c r="E20" s="57"/>
      <c r="F20" s="58"/>
      <c r="G20" s="240" t="s">
        <v>51</v>
      </c>
      <c r="H20" s="20">
        <f>IF(D19=0,0,ROUND(D18/D19,2))</f>
        <v>0</v>
      </c>
    </row>
    <row r="21" spans="1:9" ht="14.4" thickBot="1" x14ac:dyDescent="0.3">
      <c r="B21" s="293" t="s">
        <v>144</v>
      </c>
      <c r="C21" s="294"/>
      <c r="D21" s="193"/>
      <c r="E21" s="200"/>
      <c r="F21" s="202"/>
      <c r="G21" s="203" t="s">
        <v>119</v>
      </c>
      <c r="H21" s="207">
        <f>ROUND(H20*D15*D14/100,2)</f>
        <v>0</v>
      </c>
    </row>
    <row r="22" spans="1:9" ht="14.4" thickBot="1" x14ac:dyDescent="0.3">
      <c r="B22" s="294"/>
      <c r="C22" s="294"/>
      <c r="F22" s="296" t="s">
        <v>159</v>
      </c>
      <c r="G22" s="259"/>
      <c r="H22" s="201">
        <f>ROUND(+MIN(H21*D10,D21*D10,D27*D10),2)</f>
        <v>0</v>
      </c>
    </row>
    <row r="23" spans="1:9" ht="14.4" thickBot="1" x14ac:dyDescent="0.3">
      <c r="A23" s="255" t="s">
        <v>156</v>
      </c>
      <c r="B23" s="256"/>
      <c r="C23" s="257"/>
      <c r="D23" s="215">
        <f>ROUND(D24*D10,2)</f>
        <v>0</v>
      </c>
      <c r="E23" s="196"/>
    </row>
    <row r="24" spans="1:9" ht="14.4" thickBot="1" x14ac:dyDescent="0.3">
      <c r="B24" s="255" t="s">
        <v>151</v>
      </c>
      <c r="C24" s="259"/>
      <c r="D24" s="217">
        <f>IF(G3=0,0,ROUND((šifrant!A23/G3),6))</f>
        <v>0</v>
      </c>
      <c r="E24" s="196"/>
    </row>
    <row r="25" spans="1:9" ht="14.4" thickBot="1" x14ac:dyDescent="0.3">
      <c r="B25" s="194"/>
      <c r="C25" s="195"/>
      <c r="D25" s="219"/>
      <c r="E25" s="220"/>
      <c r="F25" s="260" t="s">
        <v>120</v>
      </c>
      <c r="G25" s="259"/>
      <c r="H25" s="197">
        <f>IF(H22=0,0,MAX(H22,D23))</f>
        <v>0</v>
      </c>
    </row>
    <row r="26" spans="1:9" ht="17.399999999999999" customHeight="1" thickBot="1" x14ac:dyDescent="0.3">
      <c r="A26" s="263" t="s">
        <v>157</v>
      </c>
      <c r="B26" s="264"/>
      <c r="C26" s="264"/>
      <c r="D26" s="234">
        <f>ROUND(D27*D10,2)</f>
        <v>0</v>
      </c>
      <c r="F26" s="261"/>
      <c r="G26" s="262"/>
      <c r="H26" s="224"/>
      <c r="I26" s="210"/>
    </row>
    <row r="27" spans="1:9" ht="17.399999999999999" customHeight="1" thickBot="1" x14ac:dyDescent="0.3">
      <c r="B27" s="263" t="s">
        <v>158</v>
      </c>
      <c r="C27" s="295"/>
      <c r="D27" s="221">
        <f>IF(G3=0,0,ROUND((šifrant!A26/G3),6))</f>
        <v>0</v>
      </c>
      <c r="F27" s="258" t="s">
        <v>52</v>
      </c>
      <c r="G27" s="259"/>
      <c r="H27" s="20">
        <f>G14+G15+G16+G17+G18+G19</f>
        <v>0</v>
      </c>
    </row>
    <row r="28" spans="1:9" ht="18" customHeight="1" thickBot="1" x14ac:dyDescent="0.3">
      <c r="F28" s="67"/>
      <c r="G28" s="76" t="s">
        <v>54</v>
      </c>
      <c r="H28" s="21">
        <f>ROUND(H25+H27,2)</f>
        <v>0</v>
      </c>
    </row>
    <row r="29" spans="1:9" ht="18.600000000000001" customHeight="1" thickBot="1" x14ac:dyDescent="0.3">
      <c r="A29" s="297" t="s">
        <v>121</v>
      </c>
      <c r="B29" s="298"/>
      <c r="C29" s="298"/>
      <c r="D29" s="298"/>
      <c r="E29" s="58"/>
      <c r="G29" s="240" t="s">
        <v>91</v>
      </c>
      <c r="H29" s="15"/>
    </row>
    <row r="30" spans="1:9" ht="14.4" thickBot="1" x14ac:dyDescent="0.3">
      <c r="A30" s="299" t="s">
        <v>122</v>
      </c>
      <c r="B30" s="300"/>
      <c r="C30" s="300"/>
      <c r="D30" s="301">
        <f>H21</f>
        <v>0</v>
      </c>
      <c r="F30" s="77"/>
      <c r="G30" s="76" t="s">
        <v>53</v>
      </c>
      <c r="H30" s="22">
        <f>H28+H29</f>
        <v>0</v>
      </c>
    </row>
    <row r="31" spans="1:9" ht="12" customHeight="1" x14ac:dyDescent="0.25">
      <c r="A31" s="300"/>
      <c r="B31" s="300"/>
      <c r="C31" s="300"/>
      <c r="D31" s="302"/>
      <c r="F31" s="77"/>
      <c r="G31" s="76"/>
      <c r="H31" s="199"/>
    </row>
    <row r="32" spans="1:9" ht="13.95" customHeight="1" x14ac:dyDescent="0.25">
      <c r="A32" s="281" t="s">
        <v>125</v>
      </c>
      <c r="B32" s="281"/>
      <c r="C32" s="281"/>
      <c r="D32" s="288">
        <f>ROUND(D21,2)</f>
        <v>0</v>
      </c>
      <c r="E32" s="50"/>
    </row>
    <row r="33" spans="1:9" ht="12.6" customHeight="1" x14ac:dyDescent="0.25">
      <c r="A33" s="281"/>
      <c r="B33" s="281"/>
      <c r="C33" s="281"/>
      <c r="D33" s="289"/>
      <c r="E33" s="50"/>
      <c r="F33" s="290" t="s">
        <v>129</v>
      </c>
      <c r="G33" s="291"/>
      <c r="H33" s="292"/>
    </row>
    <row r="34" spans="1:9" ht="15" customHeight="1" x14ac:dyDescent="0.25">
      <c r="A34" s="285" t="s">
        <v>160</v>
      </c>
      <c r="B34" s="269"/>
      <c r="C34" s="269"/>
      <c r="D34" s="305">
        <f xml:space="preserve"> IF(D10=0,0,ROUND(D23/D10,2))</f>
        <v>0</v>
      </c>
      <c r="E34" s="50"/>
      <c r="F34" s="283" t="s">
        <v>124</v>
      </c>
      <c r="G34" s="282"/>
      <c r="H34" s="283" t="s">
        <v>128</v>
      </c>
    </row>
    <row r="35" spans="1:9" ht="13.95" customHeight="1" x14ac:dyDescent="0.25">
      <c r="A35" s="269"/>
      <c r="B35" s="269"/>
      <c r="C35" s="269"/>
      <c r="D35" s="306"/>
      <c r="F35" s="284"/>
      <c r="G35" s="284"/>
      <c r="H35" s="282"/>
    </row>
    <row r="36" spans="1:9" ht="36" customHeight="1" x14ac:dyDescent="0.25">
      <c r="A36" s="307" t="s">
        <v>161</v>
      </c>
      <c r="B36" s="308"/>
      <c r="C36" s="308"/>
      <c r="D36" s="235">
        <f xml:space="preserve"> ROUND(D27,2)</f>
        <v>0</v>
      </c>
      <c r="E36" s="209"/>
      <c r="F36" s="281" t="s">
        <v>123</v>
      </c>
      <c r="G36" s="282"/>
      <c r="H36" s="281" t="s">
        <v>127</v>
      </c>
    </row>
    <row r="37" spans="1:9" ht="7.95" customHeight="1" x14ac:dyDescent="0.25">
      <c r="A37" s="237"/>
      <c r="D37" s="225"/>
      <c r="E37" s="209"/>
      <c r="F37" s="282"/>
      <c r="G37" s="282"/>
      <c r="H37" s="282"/>
      <c r="I37" s="210"/>
    </row>
    <row r="38" spans="1:9" ht="28.2" customHeight="1" thickBot="1" x14ac:dyDescent="0.3">
      <c r="A38" s="236"/>
      <c r="B38" s="222"/>
      <c r="C38" s="267" t="s">
        <v>143</v>
      </c>
      <c r="D38" s="216"/>
      <c r="E38" s="216"/>
      <c r="F38" s="269" t="s">
        <v>152</v>
      </c>
      <c r="G38" s="269"/>
      <c r="H38" s="241" t="s">
        <v>153</v>
      </c>
    </row>
    <row r="39" spans="1:9" ht="28.2" customHeight="1" thickBot="1" x14ac:dyDescent="0.3">
      <c r="A39" s="265" t="s">
        <v>126</v>
      </c>
      <c r="B39" s="279"/>
      <c r="C39" s="267"/>
      <c r="D39" s="216"/>
      <c r="E39" s="216"/>
      <c r="F39" s="254" t="s">
        <v>162</v>
      </c>
      <c r="G39" s="254"/>
      <c r="H39" s="239" t="s">
        <v>153</v>
      </c>
    </row>
    <row r="40" spans="1:9" ht="71.400000000000006" customHeight="1" thickBot="1" x14ac:dyDescent="0.3">
      <c r="A40" s="266"/>
      <c r="B40" s="280"/>
      <c r="C40" s="268"/>
      <c r="D40" s="270" t="s">
        <v>163</v>
      </c>
      <c r="E40" s="271"/>
      <c r="F40" s="271"/>
      <c r="G40" s="271"/>
      <c r="H40" s="272"/>
    </row>
    <row r="41" spans="1:9" x14ac:dyDescent="0.25">
      <c r="B41" s="63"/>
      <c r="D41" s="273"/>
      <c r="E41" s="274"/>
      <c r="F41" s="274"/>
      <c r="G41" s="274"/>
      <c r="H41" s="275"/>
    </row>
    <row r="42" spans="1:9" x14ac:dyDescent="0.25">
      <c r="A42" s="78" t="s">
        <v>62</v>
      </c>
      <c r="B42" s="14"/>
      <c r="D42" s="273"/>
      <c r="E42" s="274"/>
      <c r="F42" s="274"/>
      <c r="G42" s="274"/>
      <c r="H42" s="275"/>
    </row>
    <row r="43" spans="1:9" ht="90.75" customHeight="1" thickBot="1" x14ac:dyDescent="0.3">
      <c r="D43" s="276"/>
      <c r="E43" s="277"/>
      <c r="F43" s="277"/>
      <c r="G43" s="277"/>
      <c r="H43" s="278"/>
    </row>
  </sheetData>
  <sheetProtection algorithmName="SHA-512" hashValue="UqDVHaRSj0YbVB/1U3YmL45puPYusei6cGKTaqu3+u6LVybY/7jUBTxampED10PICHkgOLburMl249C5x//t8g==" saltValue="+EgPW+HTj70Dhg3Z6NGjyw==" spinCount="100000" sheet="1" selectLockedCells="1"/>
  <mergeCells count="45">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9:H19"/>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9E706843-B3F3-4098-A9A2-C6DFB662285F}">
      <formula1>"30,50"</formula1>
    </dataValidation>
    <dataValidation type="list" allowBlank="1" showInputMessage="1" showErrorMessage="1" sqref="C11" xr:uid="{5E2C4ECD-8AAE-4E63-A717-28814FD32FCF}">
      <formula1>"A,B"</formula1>
    </dataValidation>
    <dataValidation type="list" showInputMessage="1" showErrorMessage="1" sqref="H7:H8" xr:uid="{A01126D9-1EBA-49BA-B101-31BBF56D3D8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A408F02-3BB6-4E09-BE48-5B1419DBFEE0}">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40" t="s">
        <v>89</v>
      </c>
      <c r="C1" s="198"/>
      <c r="D1" s="240" t="s">
        <v>39</v>
      </c>
      <c r="E1" s="310"/>
      <c r="F1" s="311"/>
      <c r="G1" s="31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40" t="s">
        <v>40</v>
      </c>
      <c r="C4" s="12"/>
      <c r="D4" s="59" t="s">
        <v>57</v>
      </c>
      <c r="E4" s="12"/>
      <c r="F4" s="58" t="s">
        <v>24</v>
      </c>
    </row>
    <row r="5" spans="1:8" x14ac:dyDescent="0.25">
      <c r="A5" s="58"/>
      <c r="B5" s="240"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326" t="s">
        <v>135</v>
      </c>
      <c r="G7" s="327"/>
      <c r="H7" s="155"/>
    </row>
    <row r="8" spans="1:8" ht="14.4" thickBot="1" x14ac:dyDescent="0.3">
      <c r="B8" s="315" t="s">
        <v>3</v>
      </c>
      <c r="C8" s="316"/>
      <c r="D8" s="64"/>
      <c r="F8" s="326" t="s">
        <v>136</v>
      </c>
      <c r="G8" s="327"/>
      <c r="H8" s="155"/>
    </row>
    <row r="9" spans="1:8" s="65" customFormat="1" ht="31.5" customHeight="1" thickBot="1" x14ac:dyDescent="0.3">
      <c r="B9" s="66" t="s">
        <v>1</v>
      </c>
      <c r="C9" s="66" t="s">
        <v>2</v>
      </c>
      <c r="D9" s="313" t="s">
        <v>0</v>
      </c>
      <c r="E9" s="314"/>
      <c r="F9" s="323" t="s">
        <v>137</v>
      </c>
      <c r="G9" s="324"/>
      <c r="H9" s="99">
        <v>0.06</v>
      </c>
    </row>
    <row r="10" spans="1:8" s="67" customFormat="1" ht="27" customHeight="1" thickBot="1" x14ac:dyDescent="0.3">
      <c r="B10" s="29"/>
      <c r="C10" s="29"/>
      <c r="D10" s="317"/>
      <c r="E10" s="318"/>
      <c r="F10" s="321" t="s">
        <v>138</v>
      </c>
      <c r="G10" s="325"/>
      <c r="H10" s="189"/>
    </row>
    <row r="11" spans="1:8" ht="14.4" thickBot="1" x14ac:dyDescent="0.3">
      <c r="B11" s="68" t="s">
        <v>68</v>
      </c>
      <c r="C11" s="214"/>
      <c r="D11" s="319" t="str">
        <f>IF(ISBLANK(C11),"",VLOOKUP(C11,šifrant!A:B,2,FALSE))</f>
        <v/>
      </c>
      <c r="E11" s="320"/>
      <c r="F11" s="321" t="s">
        <v>139</v>
      </c>
      <c r="G11" s="322"/>
      <c r="H11" s="191">
        <f>ROUND(H25*(H10/100)*0.0885,2)</f>
        <v>0</v>
      </c>
    </row>
    <row r="12" spans="1:8" ht="14.4" thickBot="1" x14ac:dyDescent="0.3">
      <c r="B12" s="69"/>
      <c r="C12" s="70"/>
      <c r="D12" s="71"/>
      <c r="E12" s="57"/>
      <c r="F12" s="323" t="s">
        <v>140</v>
      </c>
      <c r="G12" s="324"/>
      <c r="H12" s="190">
        <f>ROUND(H25*0.0885,2)</f>
        <v>0</v>
      </c>
    </row>
    <row r="13" spans="1:8" ht="15.75" customHeight="1" thickBot="1" x14ac:dyDescent="0.3">
      <c r="B13" s="67"/>
      <c r="C13" s="240" t="s">
        <v>44</v>
      </c>
      <c r="D13" s="30"/>
      <c r="E13" s="72" t="str">
        <f>IF(ISBLANK(D13),"",VLOOKUP(D13,šifrant!A:B,2,FALSE))</f>
        <v/>
      </c>
    </row>
    <row r="14" spans="1:8" ht="14.4" thickBot="1" x14ac:dyDescent="0.3">
      <c r="B14" s="67"/>
      <c r="C14" s="240" t="s">
        <v>45</v>
      </c>
      <c r="D14" s="23" t="str">
        <f>IF(OR(ISBLANK(C11),ISBLANK(D13)),"0",IF(C11="A",VLOOKUP(D13,šifrant!A:C,3,FALSE),VLOOKUP(D13,šifrant!A:D,4,FALSE)))</f>
        <v>0</v>
      </c>
      <c r="E14" s="73"/>
      <c r="F14" s="208" t="s">
        <v>130</v>
      </c>
      <c r="G14" s="286">
        <f>IF(UPPER(H8)="DA",0,IF(ISBLANK(H10),H12,H12-H11))</f>
        <v>0</v>
      </c>
      <c r="H14" s="309"/>
    </row>
    <row r="15" spans="1:8" ht="14.4" thickBot="1" x14ac:dyDescent="0.3">
      <c r="B15" s="67"/>
      <c r="C15" s="240" t="s">
        <v>46</v>
      </c>
      <c r="D15" s="5"/>
      <c r="E15" s="73"/>
      <c r="F15" s="211" t="s">
        <v>131</v>
      </c>
      <c r="G15" s="286">
        <f>IF(UPPER(H8)="DA",0,ROUND(H25*0.0656,2))</f>
        <v>0</v>
      </c>
      <c r="H15" s="287"/>
    </row>
    <row r="16" spans="1:8" ht="14.4" thickBot="1" x14ac:dyDescent="0.3">
      <c r="B16" s="67"/>
      <c r="C16" s="67"/>
      <c r="D16" s="74"/>
      <c r="E16" s="73"/>
      <c r="F16" s="52" t="s">
        <v>132</v>
      </c>
      <c r="G16" s="286">
        <f>IF(UPPER(H8)="DA",0,ROUND((H25*H9)/100,2))</f>
        <v>0</v>
      </c>
      <c r="H16" s="287"/>
    </row>
    <row r="17" spans="1:9" ht="14.4" thickBot="1" x14ac:dyDescent="0.3">
      <c r="A17" s="240" t="s">
        <v>47</v>
      </c>
      <c r="B17" s="12"/>
      <c r="C17" s="240" t="s">
        <v>48</v>
      </c>
      <c r="D17" s="17"/>
      <c r="E17" s="73"/>
      <c r="F17" s="52" t="s">
        <v>133</v>
      </c>
      <c r="G17" s="286">
        <f>IF(UPPER(H8)="DA",0,ROUND(H25*0.001,2))</f>
        <v>0</v>
      </c>
      <c r="H17" s="287"/>
    </row>
    <row r="18" spans="1:9" ht="14.4" thickBot="1" x14ac:dyDescent="0.3">
      <c r="B18" s="202"/>
      <c r="C18" s="203" t="s">
        <v>49</v>
      </c>
      <c r="D18" s="204"/>
      <c r="E18" s="73"/>
      <c r="F18" s="52" t="s">
        <v>134</v>
      </c>
      <c r="G18" s="286">
        <f>IF(UPPER(H8)="DA",0,ROUND(H25*0.0053,2))</f>
        <v>0</v>
      </c>
      <c r="H18" s="287"/>
    </row>
    <row r="19" spans="1:9" ht="14.4" thickBot="1" x14ac:dyDescent="0.3">
      <c r="B19" s="205"/>
      <c r="C19" s="203" t="s">
        <v>50</v>
      </c>
      <c r="D19" s="206"/>
      <c r="E19" s="50"/>
      <c r="F19" s="243" t="s">
        <v>166</v>
      </c>
      <c r="G19" s="303">
        <f>IF(UPPER(H8)="DA",0,ROUND(H25*0.01,2))</f>
        <v>0</v>
      </c>
      <c r="H19" s="304"/>
    </row>
    <row r="20" spans="1:9" ht="14.4" thickBot="1" x14ac:dyDescent="0.3">
      <c r="B20" s="67"/>
      <c r="C20" s="67"/>
      <c r="D20" s="75"/>
      <c r="E20" s="57"/>
      <c r="F20" s="58"/>
      <c r="G20" s="240" t="s">
        <v>51</v>
      </c>
      <c r="H20" s="20">
        <f>IF(D19=0,0,ROUND(D18/D19,2))</f>
        <v>0</v>
      </c>
    </row>
    <row r="21" spans="1:9" ht="14.4" thickBot="1" x14ac:dyDescent="0.3">
      <c r="B21" s="293" t="s">
        <v>144</v>
      </c>
      <c r="C21" s="294"/>
      <c r="D21" s="193"/>
      <c r="E21" s="200"/>
      <c r="F21" s="202"/>
      <c r="G21" s="203" t="s">
        <v>119</v>
      </c>
      <c r="H21" s="207">
        <f>ROUND(H20*D15*D14/100,2)</f>
        <v>0</v>
      </c>
    </row>
    <row r="22" spans="1:9" ht="14.4" thickBot="1" x14ac:dyDescent="0.3">
      <c r="B22" s="294"/>
      <c r="C22" s="294"/>
      <c r="F22" s="296" t="s">
        <v>159</v>
      </c>
      <c r="G22" s="259"/>
      <c r="H22" s="201">
        <f>ROUND(+MIN(H21*D10,D21*D10,D27*D10),2)</f>
        <v>0</v>
      </c>
    </row>
    <row r="23" spans="1:9" ht="14.4" thickBot="1" x14ac:dyDescent="0.3">
      <c r="A23" s="255" t="s">
        <v>156</v>
      </c>
      <c r="B23" s="256"/>
      <c r="C23" s="257"/>
      <c r="D23" s="215">
        <f>ROUND(D24*D10,2)</f>
        <v>0</v>
      </c>
      <c r="E23" s="196"/>
    </row>
    <row r="24" spans="1:9" ht="14.4" thickBot="1" x14ac:dyDescent="0.3">
      <c r="B24" s="255" t="s">
        <v>151</v>
      </c>
      <c r="C24" s="259"/>
      <c r="D24" s="217">
        <f>IF(G3=0,0,ROUND((šifrant!A23/G3),6))</f>
        <v>0</v>
      </c>
      <c r="E24" s="196"/>
    </row>
    <row r="25" spans="1:9" ht="14.4" thickBot="1" x14ac:dyDescent="0.3">
      <c r="B25" s="194"/>
      <c r="C25" s="195"/>
      <c r="D25" s="219"/>
      <c r="E25" s="220"/>
      <c r="F25" s="260" t="s">
        <v>120</v>
      </c>
      <c r="G25" s="259"/>
      <c r="H25" s="197">
        <f>IF(H22=0,0,MAX(H22,D23))</f>
        <v>0</v>
      </c>
    </row>
    <row r="26" spans="1:9" ht="17.399999999999999" customHeight="1" thickBot="1" x14ac:dyDescent="0.3">
      <c r="A26" s="263" t="s">
        <v>157</v>
      </c>
      <c r="B26" s="264"/>
      <c r="C26" s="264"/>
      <c r="D26" s="234">
        <f>ROUND(D27*D10,2)</f>
        <v>0</v>
      </c>
      <c r="F26" s="261"/>
      <c r="G26" s="262"/>
      <c r="H26" s="224"/>
      <c r="I26" s="210"/>
    </row>
    <row r="27" spans="1:9" ht="17.399999999999999" customHeight="1" thickBot="1" x14ac:dyDescent="0.3">
      <c r="B27" s="263" t="s">
        <v>158</v>
      </c>
      <c r="C27" s="295"/>
      <c r="D27" s="221">
        <f>IF(G3=0,0,ROUND((šifrant!A26/G3),6))</f>
        <v>0</v>
      </c>
      <c r="F27" s="258" t="s">
        <v>52</v>
      </c>
      <c r="G27" s="259"/>
      <c r="H27" s="20">
        <f>G14+G15+G16+G17+G18+G19</f>
        <v>0</v>
      </c>
    </row>
    <row r="28" spans="1:9" ht="18" customHeight="1" thickBot="1" x14ac:dyDescent="0.3">
      <c r="F28" s="67"/>
      <c r="G28" s="76" t="s">
        <v>54</v>
      </c>
      <c r="H28" s="21">
        <f>ROUND(H25+H27,2)</f>
        <v>0</v>
      </c>
    </row>
    <row r="29" spans="1:9" ht="18.600000000000001" customHeight="1" thickBot="1" x14ac:dyDescent="0.3">
      <c r="A29" s="297" t="s">
        <v>121</v>
      </c>
      <c r="B29" s="298"/>
      <c r="C29" s="298"/>
      <c r="D29" s="298"/>
      <c r="E29" s="58"/>
      <c r="G29" s="240" t="s">
        <v>91</v>
      </c>
      <c r="H29" s="15"/>
    </row>
    <row r="30" spans="1:9" ht="14.4" thickBot="1" x14ac:dyDescent="0.3">
      <c r="A30" s="299" t="s">
        <v>122</v>
      </c>
      <c r="B30" s="300"/>
      <c r="C30" s="300"/>
      <c r="D30" s="301">
        <f>H21</f>
        <v>0</v>
      </c>
      <c r="F30" s="77"/>
      <c r="G30" s="76" t="s">
        <v>53</v>
      </c>
      <c r="H30" s="22">
        <f>H28+H29</f>
        <v>0</v>
      </c>
    </row>
    <row r="31" spans="1:9" ht="12" customHeight="1" x14ac:dyDescent="0.25">
      <c r="A31" s="300"/>
      <c r="B31" s="300"/>
      <c r="C31" s="300"/>
      <c r="D31" s="302"/>
      <c r="F31" s="77"/>
      <c r="G31" s="76"/>
      <c r="H31" s="199"/>
    </row>
    <row r="32" spans="1:9" ht="13.95" customHeight="1" x14ac:dyDescent="0.25">
      <c r="A32" s="281" t="s">
        <v>125</v>
      </c>
      <c r="B32" s="281"/>
      <c r="C32" s="281"/>
      <c r="D32" s="288">
        <f>ROUND(D21,2)</f>
        <v>0</v>
      </c>
      <c r="E32" s="50"/>
    </row>
    <row r="33" spans="1:9" ht="12.6" customHeight="1" x14ac:dyDescent="0.25">
      <c r="A33" s="281"/>
      <c r="B33" s="281"/>
      <c r="C33" s="281"/>
      <c r="D33" s="289"/>
      <c r="E33" s="50"/>
      <c r="F33" s="290" t="s">
        <v>129</v>
      </c>
      <c r="G33" s="291"/>
      <c r="H33" s="292"/>
    </row>
    <row r="34" spans="1:9" ht="15" customHeight="1" x14ac:dyDescent="0.25">
      <c r="A34" s="285" t="s">
        <v>160</v>
      </c>
      <c r="B34" s="269"/>
      <c r="C34" s="269"/>
      <c r="D34" s="305">
        <f xml:space="preserve"> IF(D10=0,0,ROUND(D23/D10,2))</f>
        <v>0</v>
      </c>
      <c r="E34" s="50"/>
      <c r="F34" s="283" t="s">
        <v>124</v>
      </c>
      <c r="G34" s="282"/>
      <c r="H34" s="283" t="s">
        <v>128</v>
      </c>
    </row>
    <row r="35" spans="1:9" ht="13.95" customHeight="1" x14ac:dyDescent="0.25">
      <c r="A35" s="269"/>
      <c r="B35" s="269"/>
      <c r="C35" s="269"/>
      <c r="D35" s="306"/>
      <c r="F35" s="284"/>
      <c r="G35" s="284"/>
      <c r="H35" s="282"/>
    </row>
    <row r="36" spans="1:9" ht="36" customHeight="1" x14ac:dyDescent="0.25">
      <c r="A36" s="307" t="s">
        <v>161</v>
      </c>
      <c r="B36" s="308"/>
      <c r="C36" s="308"/>
      <c r="D36" s="235">
        <f xml:space="preserve"> ROUND(D27,2)</f>
        <v>0</v>
      </c>
      <c r="E36" s="209"/>
      <c r="F36" s="281" t="s">
        <v>123</v>
      </c>
      <c r="G36" s="282"/>
      <c r="H36" s="281" t="s">
        <v>127</v>
      </c>
    </row>
    <row r="37" spans="1:9" ht="7.95" customHeight="1" x14ac:dyDescent="0.25">
      <c r="A37" s="237"/>
      <c r="D37" s="225"/>
      <c r="E37" s="209"/>
      <c r="F37" s="282"/>
      <c r="G37" s="282"/>
      <c r="H37" s="282"/>
      <c r="I37" s="210"/>
    </row>
    <row r="38" spans="1:9" ht="28.2" customHeight="1" thickBot="1" x14ac:dyDescent="0.3">
      <c r="A38" s="236"/>
      <c r="B38" s="222"/>
      <c r="C38" s="267" t="s">
        <v>143</v>
      </c>
      <c r="D38" s="216"/>
      <c r="E38" s="216"/>
      <c r="F38" s="269" t="s">
        <v>152</v>
      </c>
      <c r="G38" s="269"/>
      <c r="H38" s="241" t="s">
        <v>153</v>
      </c>
    </row>
    <row r="39" spans="1:9" ht="28.2" customHeight="1" thickBot="1" x14ac:dyDescent="0.3">
      <c r="A39" s="265" t="s">
        <v>126</v>
      </c>
      <c r="B39" s="279"/>
      <c r="C39" s="267"/>
      <c r="D39" s="216"/>
      <c r="E39" s="216"/>
      <c r="F39" s="254" t="s">
        <v>162</v>
      </c>
      <c r="G39" s="254"/>
      <c r="H39" s="239" t="s">
        <v>153</v>
      </c>
    </row>
    <row r="40" spans="1:9" ht="71.400000000000006" customHeight="1" thickBot="1" x14ac:dyDescent="0.3">
      <c r="A40" s="266"/>
      <c r="B40" s="280"/>
      <c r="C40" s="268"/>
      <c r="D40" s="270" t="s">
        <v>163</v>
      </c>
      <c r="E40" s="271"/>
      <c r="F40" s="271"/>
      <c r="G40" s="271"/>
      <c r="H40" s="272"/>
    </row>
    <row r="41" spans="1:9" x14ac:dyDescent="0.25">
      <c r="B41" s="63"/>
      <c r="D41" s="273"/>
      <c r="E41" s="274"/>
      <c r="F41" s="274"/>
      <c r="G41" s="274"/>
      <c r="H41" s="275"/>
    </row>
    <row r="42" spans="1:9" x14ac:dyDescent="0.25">
      <c r="A42" s="78" t="s">
        <v>62</v>
      </c>
      <c r="B42" s="14"/>
      <c r="D42" s="273"/>
      <c r="E42" s="274"/>
      <c r="F42" s="274"/>
      <c r="G42" s="274"/>
      <c r="H42" s="275"/>
    </row>
    <row r="43" spans="1:9" ht="90.75" customHeight="1" thickBot="1" x14ac:dyDescent="0.3">
      <c r="D43" s="276"/>
      <c r="E43" s="277"/>
      <c r="F43" s="277"/>
      <c r="G43" s="277"/>
      <c r="H43" s="278"/>
    </row>
  </sheetData>
  <sheetProtection algorithmName="SHA-512" hashValue="8Bx9h2+fDoDRVgKyc5vRbYp10CNVsaJG2a2Yqu+Vu6MyxB0SFdBZjjtbGAy92FlXwz9+mqe1Vvar+BKwrSE4rQ==" saltValue="5hPim709v2U8AWmu/QRmtQ==" spinCount="100000" sheet="1" selectLockedCells="1"/>
  <mergeCells count="45">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9:H19"/>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42770DAE-EFF5-409D-B1F7-9ABF01BA8C50}">
      <formula1>"30,50"</formula1>
    </dataValidation>
    <dataValidation type="list" allowBlank="1" showInputMessage="1" showErrorMessage="1" sqref="C11" xr:uid="{F6E9A002-39F6-4308-95FB-444C34675A1D}">
      <formula1>"A,B"</formula1>
    </dataValidation>
    <dataValidation type="list" showInputMessage="1" showErrorMessage="1" sqref="H7:H8" xr:uid="{E7CC3903-2CEA-4629-9265-DAF2FF4FAFB5}">
      <formula1>"DA,NE"</formula1>
    </dataValidation>
  </dataValidations>
  <pageMargins left="0.25" right="0.25" top="0.75" bottom="0.75" header="0.3" footer="0.3"/>
  <pageSetup paperSize="9" scale="73"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86F690-9417-4AA4-B148-F026EE37A75D}">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activeCell="L6" sqref="L6"/>
    </sheetView>
  </sheetViews>
  <sheetFormatPr defaultColWidth="9.109375" defaultRowHeight="13.2" x14ac:dyDescent="0.25"/>
  <cols>
    <col min="1" max="1" width="4.109375" style="130" customWidth="1"/>
    <col min="2" max="2" width="11.33203125" style="130" customWidth="1"/>
    <col min="3" max="3" width="14.44140625" style="130" customWidth="1"/>
    <col min="4" max="4" width="11" style="130" customWidth="1"/>
    <col min="5" max="5" width="8" style="62" customWidth="1"/>
    <col min="6" max="6" width="8.44140625" style="62" customWidth="1"/>
    <col min="7" max="7" width="4.5546875" style="130" customWidth="1"/>
    <col min="8" max="8" width="5.88671875" style="130" customWidth="1"/>
    <col min="9" max="9" width="11.33203125" style="62" customWidth="1"/>
    <col min="10" max="10" width="7.44140625" style="62" customWidth="1"/>
    <col min="11" max="11" width="6.88671875" style="62" customWidth="1"/>
    <col min="12" max="12" width="10" style="130" customWidth="1"/>
    <col min="13" max="13" width="12.44140625" style="130" customWidth="1"/>
    <col min="14" max="14" width="12.109375" style="130" customWidth="1"/>
    <col min="15" max="15" width="14.6640625" style="62" customWidth="1"/>
    <col min="16" max="16" width="16.44140625" style="62" customWidth="1"/>
    <col min="17" max="16384" width="9.109375" style="62"/>
  </cols>
  <sheetData>
    <row r="1" spans="1:15" s="80" customFormat="1" ht="15.75" customHeight="1" x14ac:dyDescent="0.25">
      <c r="A1" s="345" t="s">
        <v>113</v>
      </c>
      <c r="B1" s="346"/>
      <c r="C1" s="346"/>
      <c r="D1" s="346"/>
      <c r="E1" s="102"/>
      <c r="F1" s="79" t="s">
        <v>37</v>
      </c>
      <c r="G1" s="81"/>
      <c r="H1" s="81"/>
      <c r="I1" s="81"/>
      <c r="J1" s="81"/>
      <c r="K1" s="81"/>
      <c r="L1" s="81"/>
      <c r="M1" s="81"/>
    </row>
    <row r="2" spans="1:15" s="80" customFormat="1" x14ac:dyDescent="0.25">
      <c r="A2" s="347"/>
      <c r="B2" s="347"/>
      <c r="C2" s="346"/>
      <c r="D2" s="346"/>
      <c r="E2" s="102"/>
      <c r="F2" s="79" t="s">
        <v>98</v>
      </c>
      <c r="G2" s="81"/>
      <c r="H2" s="81"/>
      <c r="I2" s="81"/>
      <c r="J2" s="81"/>
      <c r="K2" s="81"/>
      <c r="L2" s="81"/>
      <c r="M2" s="81"/>
    </row>
    <row r="3" spans="1:15" s="80" customFormat="1" x14ac:dyDescent="0.25">
      <c r="A3" s="347"/>
      <c r="B3" s="347"/>
      <c r="C3" s="346"/>
      <c r="D3" s="346"/>
      <c r="E3" s="102"/>
      <c r="G3" s="103"/>
      <c r="H3" s="103"/>
      <c r="K3" s="82" t="s">
        <v>148</v>
      </c>
      <c r="L3" s="104"/>
      <c r="M3" s="105" t="s">
        <v>147</v>
      </c>
      <c r="N3" s="104">
        <v>2024</v>
      </c>
    </row>
    <row r="4" spans="1:15" s="80" customFormat="1" ht="11.4" x14ac:dyDescent="0.2">
      <c r="F4" s="83"/>
      <c r="G4" s="84"/>
      <c r="H4" s="84"/>
      <c r="L4" s="85"/>
      <c r="M4" s="81"/>
      <c r="N4" s="81"/>
    </row>
    <row r="5" spans="1:15" s="80" customFormat="1" x14ac:dyDescent="0.25">
      <c r="B5" s="101" t="s">
        <v>146</v>
      </c>
      <c r="C5" s="356"/>
      <c r="D5" s="357"/>
      <c r="E5" s="87"/>
      <c r="G5" s="81"/>
      <c r="H5" s="358" t="s">
        <v>149</v>
      </c>
      <c r="I5" s="359"/>
      <c r="J5" s="359"/>
      <c r="K5" s="360"/>
      <c r="L5" s="106"/>
      <c r="M5" s="81"/>
      <c r="N5" s="81"/>
    </row>
    <row r="6" spans="1:15" s="80" customFormat="1" x14ac:dyDescent="0.25">
      <c r="B6" s="100" t="s">
        <v>145</v>
      </c>
      <c r="C6" s="356"/>
      <c r="D6" s="357"/>
      <c r="E6" s="361" t="s">
        <v>150</v>
      </c>
      <c r="F6" s="359"/>
      <c r="G6" s="359"/>
      <c r="H6" s="359"/>
      <c r="I6" s="359"/>
      <c r="J6" s="359"/>
      <c r="K6" s="360"/>
      <c r="L6" s="106"/>
      <c r="M6" s="88" t="s">
        <v>6</v>
      </c>
      <c r="N6" s="85"/>
    </row>
    <row r="7" spans="1:15" s="80" customFormat="1" ht="11.4" x14ac:dyDescent="0.2">
      <c r="G7" s="81"/>
      <c r="H7" s="81"/>
      <c r="L7" s="85"/>
      <c r="M7" s="81"/>
      <c r="N7" s="81"/>
    </row>
    <row r="8" spans="1:15" s="108" customFormat="1" x14ac:dyDescent="0.25">
      <c r="A8" s="98" t="s">
        <v>7</v>
      </c>
      <c r="B8" s="98" t="s">
        <v>22</v>
      </c>
      <c r="C8" s="341" t="s">
        <v>92</v>
      </c>
      <c r="D8" s="342"/>
      <c r="E8" s="148" t="s">
        <v>105</v>
      </c>
      <c r="F8" s="89"/>
      <c r="G8" s="154" t="s">
        <v>11</v>
      </c>
      <c r="H8" s="140" t="s">
        <v>8</v>
      </c>
      <c r="I8" s="90" t="s">
        <v>12</v>
      </c>
      <c r="J8" s="90" t="s">
        <v>88</v>
      </c>
      <c r="K8" s="90" t="s">
        <v>84</v>
      </c>
      <c r="L8" s="98" t="s">
        <v>90</v>
      </c>
      <c r="M8" s="98" t="s">
        <v>5</v>
      </c>
      <c r="N8" s="98" t="s">
        <v>16</v>
      </c>
      <c r="O8" s="107" t="s">
        <v>18</v>
      </c>
    </row>
    <row r="9" spans="1:15" s="108" customFormat="1" ht="10.199999999999999" x14ac:dyDescent="0.2">
      <c r="A9" s="156" t="s">
        <v>8</v>
      </c>
      <c r="B9" s="156" t="s">
        <v>21</v>
      </c>
      <c r="C9" s="157" t="s">
        <v>104</v>
      </c>
      <c r="D9" s="158" t="s">
        <v>100</v>
      </c>
      <c r="E9" s="159" t="s">
        <v>1</v>
      </c>
      <c r="F9" s="157" t="s">
        <v>2</v>
      </c>
      <c r="G9" s="160" t="s">
        <v>60</v>
      </c>
      <c r="H9" s="161" t="s">
        <v>101</v>
      </c>
      <c r="I9" s="156"/>
      <c r="J9" s="156" t="s">
        <v>106</v>
      </c>
      <c r="K9" s="156" t="s">
        <v>86</v>
      </c>
      <c r="L9" s="156" t="s">
        <v>13</v>
      </c>
      <c r="M9" s="156"/>
      <c r="N9" s="156" t="s">
        <v>17</v>
      </c>
      <c r="O9" s="162" t="s">
        <v>23</v>
      </c>
    </row>
    <row r="10" spans="1:15" s="108" customFormat="1" ht="10.8" thickBot="1" x14ac:dyDescent="0.25">
      <c r="A10" s="163"/>
      <c r="B10" s="163"/>
      <c r="C10" s="163" t="s">
        <v>93</v>
      </c>
      <c r="D10" s="164" t="s">
        <v>99</v>
      </c>
      <c r="E10" s="165"/>
      <c r="F10" s="166"/>
      <c r="G10" s="167" t="s">
        <v>61</v>
      </c>
      <c r="H10" s="168" t="s">
        <v>6</v>
      </c>
      <c r="I10" s="169"/>
      <c r="J10" s="169" t="s">
        <v>87</v>
      </c>
      <c r="K10" s="169" t="s">
        <v>85</v>
      </c>
      <c r="L10" s="169"/>
      <c r="M10" s="169"/>
      <c r="N10" s="169" t="s">
        <v>94</v>
      </c>
      <c r="O10" s="170" t="s">
        <v>19</v>
      </c>
    </row>
    <row r="11" spans="1:15" s="87" customFormat="1" ht="12.9" customHeight="1" thickTop="1" x14ac:dyDescent="0.25">
      <c r="A11" s="171">
        <v>1</v>
      </c>
      <c r="B11" s="109" t="str">
        <f>IF(ISBLANK('1. obr.'!C1),"",'1. obr.'!C1)</f>
        <v/>
      </c>
      <c r="C11" s="343" t="str">
        <f>IF(ISBLANK('1. obr.'!E1),"",'1. obr.'!E1)</f>
        <v/>
      </c>
      <c r="D11" s="344" t="str">
        <f>IF(ISBLANK('1. obr.'!E1),"",'1. obr.'!E1)</f>
        <v/>
      </c>
      <c r="E11" s="149">
        <f>'1. obr.'!B10</f>
        <v>0</v>
      </c>
      <c r="F11" s="149">
        <f>'1. obr.'!C10</f>
        <v>0</v>
      </c>
      <c r="G11" s="136">
        <f>'1. obr.'!D13</f>
        <v>0</v>
      </c>
      <c r="H11" s="141">
        <f>'1. obr.'!D10</f>
        <v>0</v>
      </c>
      <c r="I11" s="110">
        <f>'1. obr.'!H25</f>
        <v>0</v>
      </c>
      <c r="J11" s="111">
        <f>'1. obr.'!H10</f>
        <v>0</v>
      </c>
      <c r="K11" s="111">
        <f>'1. obr.'!H9</f>
        <v>0.06</v>
      </c>
      <c r="L11" s="111">
        <f>'1. obr.'!H27</f>
        <v>0</v>
      </c>
      <c r="M11" s="111">
        <f>'1. obr.'!H28</f>
        <v>0</v>
      </c>
      <c r="N11" s="111">
        <f>'1. obr.'!H29</f>
        <v>0</v>
      </c>
      <c r="O11" s="112">
        <f>'1. obr.'!H30</f>
        <v>0</v>
      </c>
    </row>
    <row r="12" spans="1:15" s="80" customFormat="1" ht="12.9" customHeight="1" x14ac:dyDescent="0.25">
      <c r="A12" s="172"/>
      <c r="B12" s="113"/>
      <c r="C12" s="114">
        <f>'1. obr.'!H7</f>
        <v>0</v>
      </c>
      <c r="D12" s="115">
        <f>'1. obr.'!H8</f>
        <v>0</v>
      </c>
      <c r="E12" s="150"/>
      <c r="F12" s="150"/>
      <c r="G12" s="137"/>
      <c r="H12" s="142"/>
      <c r="I12" s="25"/>
      <c r="J12" s="25"/>
      <c r="K12" s="25"/>
      <c r="L12" s="25"/>
      <c r="M12" s="25"/>
      <c r="N12" s="25"/>
      <c r="O12" s="116"/>
    </row>
    <row r="13" spans="1:15" s="80" customFormat="1" ht="12.9" customHeight="1" x14ac:dyDescent="0.25">
      <c r="A13" s="173">
        <v>2</v>
      </c>
      <c r="B13" s="145" t="str">
        <f>IF(ISBLANK('2. obr.'!C1),"",'2. obr.'!C1)</f>
        <v/>
      </c>
      <c r="C13" s="332" t="str">
        <f>IF(ISBLANK('2. obr.'!E1),"",'2. obr.'!E1)</f>
        <v/>
      </c>
      <c r="D13" s="333" t="str">
        <f>IF(ISBLANK('1. obr.'!E3),"",'1. obr.'!E3)</f>
        <v/>
      </c>
      <c r="E13" s="151">
        <f>'2. obr.'!B10</f>
        <v>0</v>
      </c>
      <c r="F13" s="151">
        <f>'2. obr.'!C10</f>
        <v>0</v>
      </c>
      <c r="G13" s="138">
        <f>'2. obr.'!D13</f>
        <v>0</v>
      </c>
      <c r="H13" s="143">
        <f>'2. obr.'!D10</f>
        <v>0</v>
      </c>
      <c r="I13" s="111">
        <f>'2. obr.'!H25</f>
        <v>0</v>
      </c>
      <c r="J13" s="111">
        <f>'2. obr.'!H10</f>
        <v>0</v>
      </c>
      <c r="K13" s="111">
        <f>'2. obr.'!H9</f>
        <v>0.06</v>
      </c>
      <c r="L13" s="111">
        <f>'2. obr.'!H27</f>
        <v>0</v>
      </c>
      <c r="M13" s="111">
        <f>'2. obr.'!H28</f>
        <v>0</v>
      </c>
      <c r="N13" s="111">
        <f>'2. obr.'!H29</f>
        <v>0</v>
      </c>
      <c r="O13" s="112">
        <f>'2. obr.'!H30</f>
        <v>0</v>
      </c>
    </row>
    <row r="14" spans="1:15" s="80" customFormat="1" ht="12.9" customHeight="1" x14ac:dyDescent="0.25">
      <c r="A14" s="174"/>
      <c r="B14" s="113"/>
      <c r="C14" s="114">
        <f>'2. obr.'!H7</f>
        <v>0</v>
      </c>
      <c r="D14" s="115">
        <f>'2. obr.'!H8</f>
        <v>0</v>
      </c>
      <c r="E14" s="150"/>
      <c r="F14" s="150"/>
      <c r="G14" s="139"/>
      <c r="H14" s="142"/>
      <c r="I14" s="118"/>
      <c r="J14" s="118"/>
      <c r="K14" s="118"/>
      <c r="L14" s="118"/>
      <c r="M14" s="118"/>
      <c r="N14" s="118"/>
      <c r="O14" s="119"/>
    </row>
    <row r="15" spans="1:15" s="80" customFormat="1" ht="12.9" customHeight="1" x14ac:dyDescent="0.25">
      <c r="A15" s="173">
        <v>3</v>
      </c>
      <c r="B15" s="117" t="str">
        <f>IF(ISBLANK('3.obr.'!C1),"",'3.obr.'!C1)</f>
        <v/>
      </c>
      <c r="C15" s="330" t="str">
        <f>IF(ISBLANK('3.obr.'!E1),"",'3.obr.'!E1)</f>
        <v/>
      </c>
      <c r="D15" s="331" t="str">
        <f>IF(ISBLANK('1. obr.'!E5),"",'1. obr.'!E5)</f>
        <v/>
      </c>
      <c r="E15" s="152">
        <f>'3.obr.'!B10</f>
        <v>0</v>
      </c>
      <c r="F15" s="152">
        <f>'3.obr.'!C10</f>
        <v>0</v>
      </c>
      <c r="G15" s="138">
        <f>'3.obr.'!D13</f>
        <v>0</v>
      </c>
      <c r="H15" s="143">
        <f>'3.obr.'!D10</f>
        <v>0</v>
      </c>
      <c r="I15" s="111">
        <f>'3.obr.'!H25</f>
        <v>0</v>
      </c>
      <c r="J15" s="111">
        <f>'3.obr.'!H10</f>
        <v>0</v>
      </c>
      <c r="K15" s="111">
        <f>'3.obr.'!H9</f>
        <v>0.06</v>
      </c>
      <c r="L15" s="111">
        <f>'3.obr.'!H27</f>
        <v>0</v>
      </c>
      <c r="M15" s="111">
        <f>'3.obr.'!H28</f>
        <v>0</v>
      </c>
      <c r="N15" s="111">
        <f>'3.obr.'!H29</f>
        <v>0</v>
      </c>
      <c r="O15" s="112">
        <f>'3.obr.'!H30</f>
        <v>0</v>
      </c>
    </row>
    <row r="16" spans="1:15" s="80" customFormat="1" ht="12.9" customHeight="1" x14ac:dyDescent="0.25">
      <c r="A16" s="172"/>
      <c r="B16" s="113"/>
      <c r="C16" s="114">
        <f>'3.obr.'!H7</f>
        <v>0</v>
      </c>
      <c r="D16" s="115">
        <f>'3.obr.'!H8</f>
        <v>0</v>
      </c>
      <c r="E16" s="150"/>
      <c r="F16" s="150"/>
      <c r="G16" s="137"/>
      <c r="H16" s="142"/>
      <c r="I16" s="25"/>
      <c r="J16" s="25"/>
      <c r="K16" s="25"/>
      <c r="L16" s="25"/>
      <c r="M16" s="25"/>
      <c r="N16" s="25"/>
      <c r="O16" s="116"/>
    </row>
    <row r="17" spans="1:16" s="80" customFormat="1" ht="12.9" customHeight="1" x14ac:dyDescent="0.25">
      <c r="A17" s="173">
        <v>4</v>
      </c>
      <c r="B17" s="117" t="str">
        <f>IF(ISBLANK('4.obr.'!C1),"",'4.obr.'!C1)</f>
        <v/>
      </c>
      <c r="C17" s="330" t="str">
        <f>IF(ISBLANK('4.obr.'!E1),"",'4.obr.'!E1)</f>
        <v/>
      </c>
      <c r="D17" s="331" t="str">
        <f>IF(ISBLANK('1. obr.'!E7),"",'1. obr.'!E7)</f>
        <v/>
      </c>
      <c r="E17" s="152">
        <f>'4.obr.'!B10</f>
        <v>0</v>
      </c>
      <c r="F17" s="152">
        <f>'4.obr.'!C10</f>
        <v>0</v>
      </c>
      <c r="G17" s="138">
        <f>'4.obr.'!D13</f>
        <v>0</v>
      </c>
      <c r="H17" s="143">
        <f>'4.obr.'!D10</f>
        <v>0</v>
      </c>
      <c r="I17" s="111">
        <f>'4.obr.'!H25</f>
        <v>0</v>
      </c>
      <c r="J17" s="111">
        <f>'4.obr.'!H10</f>
        <v>0</v>
      </c>
      <c r="K17" s="111">
        <f>'4.obr.'!H9</f>
        <v>0.06</v>
      </c>
      <c r="L17" s="111">
        <f>'4.obr.'!H27</f>
        <v>0</v>
      </c>
      <c r="M17" s="111">
        <f>'4.obr.'!H28</f>
        <v>0</v>
      </c>
      <c r="N17" s="111">
        <f>'4.obr.'!H29</f>
        <v>0</v>
      </c>
      <c r="O17" s="112">
        <f>'4.obr.'!H30</f>
        <v>0</v>
      </c>
    </row>
    <row r="18" spans="1:16" s="80" customFormat="1" ht="12.9" customHeight="1" x14ac:dyDescent="0.25">
      <c r="A18" s="172"/>
      <c r="B18" s="113"/>
      <c r="C18" s="114">
        <f>'4.obr.'!H7</f>
        <v>0</v>
      </c>
      <c r="D18" s="115">
        <f>'4.obr.'!H8</f>
        <v>0</v>
      </c>
      <c r="E18" s="150"/>
      <c r="F18" s="150"/>
      <c r="G18" s="137"/>
      <c r="H18" s="142"/>
      <c r="I18" s="25"/>
      <c r="J18" s="25"/>
      <c r="K18" s="25"/>
      <c r="L18" s="25"/>
      <c r="M18" s="25"/>
      <c r="N18" s="25"/>
      <c r="O18" s="116"/>
    </row>
    <row r="19" spans="1:16" s="80" customFormat="1" ht="12.9" customHeight="1" x14ac:dyDescent="0.25">
      <c r="A19" s="173">
        <v>5</v>
      </c>
      <c r="B19" s="145" t="str">
        <f>IF(ISBLANK('5.obr.'!C1),"",'5.obr.'!C1)</f>
        <v/>
      </c>
      <c r="C19" s="332" t="str">
        <f>IF(ISBLANK('5.obr.'!E1),"",'5.obr.'!E1)</f>
        <v/>
      </c>
      <c r="D19" s="334" t="str">
        <f>IF(ISBLANK('1. obr.'!E9),"",'1. obr.'!E9)</f>
        <v/>
      </c>
      <c r="E19" s="151">
        <f>'5.obr.'!B10</f>
        <v>0</v>
      </c>
      <c r="F19" s="151">
        <f>'5.obr.'!C10</f>
        <v>0</v>
      </c>
      <c r="G19" s="138">
        <f>'5.obr.'!D13</f>
        <v>0</v>
      </c>
      <c r="H19" s="143">
        <f>'5.obr.'!D10</f>
        <v>0</v>
      </c>
      <c r="I19" s="111">
        <f>'5.obr.'!H25</f>
        <v>0</v>
      </c>
      <c r="J19" s="111">
        <f>'5.obr.'!H10</f>
        <v>0</v>
      </c>
      <c r="K19" s="111">
        <f>'5.obr.'!H9</f>
        <v>0.06</v>
      </c>
      <c r="L19" s="111">
        <f>'5.obr.'!H27</f>
        <v>0</v>
      </c>
      <c r="M19" s="111">
        <f>'5.obr.'!H28</f>
        <v>0</v>
      </c>
      <c r="N19" s="111">
        <f>'5.obr.'!H29</f>
        <v>0</v>
      </c>
      <c r="O19" s="112">
        <f>'5.obr.'!H30</f>
        <v>0</v>
      </c>
    </row>
    <row r="20" spans="1:16" s="80" customFormat="1" ht="12.9" customHeight="1" x14ac:dyDescent="0.25">
      <c r="A20" s="172"/>
      <c r="B20" s="113"/>
      <c r="C20" s="114">
        <f>'5.obr.'!H7</f>
        <v>0</v>
      </c>
      <c r="D20" s="115">
        <f>'5.obr.'!H8</f>
        <v>0</v>
      </c>
      <c r="E20" s="150"/>
      <c r="F20" s="150"/>
      <c r="G20" s="137"/>
      <c r="H20" s="142"/>
      <c r="I20" s="25"/>
      <c r="J20" s="25"/>
      <c r="K20" s="25"/>
      <c r="L20" s="25"/>
      <c r="M20" s="25"/>
      <c r="N20" s="25"/>
      <c r="O20" s="116"/>
    </row>
    <row r="21" spans="1:16" s="80" customFormat="1" ht="12.9" customHeight="1" x14ac:dyDescent="0.25">
      <c r="A21" s="173">
        <v>6</v>
      </c>
      <c r="B21" s="145" t="str">
        <f>IF(ISBLANK('6.obr.'!C1),"",'6.obr.'!C1)</f>
        <v/>
      </c>
      <c r="C21" s="332" t="str">
        <f>IF(ISBLANK('6.obr.'!E1),"",'6.obr.'!E1)</f>
        <v/>
      </c>
      <c r="D21" s="334" t="str">
        <f>IF(ISBLANK('1. obr.'!E11),"",'1. obr.'!E11)</f>
        <v/>
      </c>
      <c r="E21" s="151">
        <f>'6.obr.'!B10</f>
        <v>0</v>
      </c>
      <c r="F21" s="151">
        <f>'6.obr.'!C10</f>
        <v>0</v>
      </c>
      <c r="G21" s="138">
        <f>'6.obr.'!D13</f>
        <v>0</v>
      </c>
      <c r="H21" s="143">
        <f>'6.obr.'!D10</f>
        <v>0</v>
      </c>
      <c r="I21" s="111">
        <f>'6.obr.'!H25</f>
        <v>0</v>
      </c>
      <c r="J21" s="111">
        <f>'6.obr.'!H10</f>
        <v>0</v>
      </c>
      <c r="K21" s="111">
        <f>'6.obr.'!H9</f>
        <v>0.06</v>
      </c>
      <c r="L21" s="111">
        <f>'6.obr.'!H27</f>
        <v>0</v>
      </c>
      <c r="M21" s="111">
        <f>'6.obr.'!H28</f>
        <v>0</v>
      </c>
      <c r="N21" s="111">
        <f>'6.obr.'!H29</f>
        <v>0</v>
      </c>
      <c r="O21" s="112">
        <f>'6.obr.'!H30</f>
        <v>0</v>
      </c>
    </row>
    <row r="22" spans="1:16" s="80" customFormat="1" ht="12.9" customHeight="1" x14ac:dyDescent="0.25">
      <c r="A22" s="172"/>
      <c r="B22" s="113"/>
      <c r="C22" s="114">
        <f>'6.obr.'!H7</f>
        <v>0</v>
      </c>
      <c r="D22" s="115">
        <f>'6.obr.'!H8</f>
        <v>0</v>
      </c>
      <c r="E22" s="150"/>
      <c r="F22" s="150"/>
      <c r="G22" s="137"/>
      <c r="H22" s="142"/>
      <c r="I22" s="25"/>
      <c r="J22" s="25"/>
      <c r="K22" s="25"/>
      <c r="L22" s="25"/>
      <c r="M22" s="25"/>
      <c r="N22" s="25"/>
      <c r="O22" s="116"/>
    </row>
    <row r="23" spans="1:16" s="80" customFormat="1" ht="12.9" customHeight="1" x14ac:dyDescent="0.25">
      <c r="A23" s="173">
        <v>7</v>
      </c>
      <c r="B23" s="145" t="str">
        <f>IF(ISBLANK('7.obr.'!C1),"",'7.obr.'!C1)</f>
        <v/>
      </c>
      <c r="C23" s="332" t="str">
        <f>IF(ISBLANK('7.obr.'!E1),"",'7.obr.'!E1)</f>
        <v/>
      </c>
      <c r="D23" s="334" t="str">
        <f>IF(ISBLANK('1. obr.'!E13),"",'1. obr.'!E13)</f>
        <v/>
      </c>
      <c r="E23" s="151">
        <f>'7.obr.'!B10</f>
        <v>0</v>
      </c>
      <c r="F23" s="151">
        <f>'7.obr.'!C10</f>
        <v>0</v>
      </c>
      <c r="G23" s="138">
        <f>'7.obr.'!D13</f>
        <v>0</v>
      </c>
      <c r="H23" s="143">
        <f>'7.obr.'!D10</f>
        <v>0</v>
      </c>
      <c r="I23" s="111">
        <f>'7.obr.'!H25</f>
        <v>0</v>
      </c>
      <c r="J23" s="111">
        <f>'7.obr.'!H10</f>
        <v>0</v>
      </c>
      <c r="K23" s="111">
        <f>'7.obr.'!H9</f>
        <v>0.06</v>
      </c>
      <c r="L23" s="111">
        <f>'7.obr.'!H27</f>
        <v>0</v>
      </c>
      <c r="M23" s="111">
        <f>'7.obr.'!H28</f>
        <v>0</v>
      </c>
      <c r="N23" s="111">
        <f>'7.obr.'!H29</f>
        <v>0</v>
      </c>
      <c r="O23" s="112">
        <f>'7.obr.'!H30</f>
        <v>0</v>
      </c>
    </row>
    <row r="24" spans="1:16" s="80" customFormat="1" ht="12.9" customHeight="1" x14ac:dyDescent="0.25">
      <c r="A24" s="172"/>
      <c r="B24" s="113"/>
      <c r="C24" s="114">
        <f>'7.obr.'!H7</f>
        <v>0</v>
      </c>
      <c r="D24" s="115">
        <f>'7.obr.'!H8</f>
        <v>0</v>
      </c>
      <c r="E24" s="150"/>
      <c r="F24" s="150"/>
      <c r="G24" s="137"/>
      <c r="H24" s="142"/>
      <c r="I24" s="25"/>
      <c r="J24" s="25"/>
      <c r="K24" s="25"/>
      <c r="L24" s="25"/>
      <c r="M24" s="25"/>
      <c r="N24" s="25"/>
      <c r="O24" s="116"/>
    </row>
    <row r="25" spans="1:16" s="80" customFormat="1" ht="12.9" customHeight="1" x14ac:dyDescent="0.25">
      <c r="A25" s="173">
        <v>8</v>
      </c>
      <c r="B25" s="117" t="str">
        <f>IF(ISBLANK('8.obr.'!C1),"",'8.obr.'!C1)</f>
        <v/>
      </c>
      <c r="C25" s="330" t="str">
        <f>IF(ISBLANK('8.obr.'!E1),"",'8.obr.'!E1)</f>
        <v/>
      </c>
      <c r="D25" s="331" t="str">
        <f>IF(ISBLANK('1. obr.'!E15),"",'1. obr.'!E15)</f>
        <v/>
      </c>
      <c r="E25" s="152">
        <f>'8.obr.'!B10</f>
        <v>0</v>
      </c>
      <c r="F25" s="152">
        <f>'8.obr.'!C10</f>
        <v>0</v>
      </c>
      <c r="G25" s="138">
        <f>'8.obr.'!D13</f>
        <v>0</v>
      </c>
      <c r="H25" s="143">
        <f>'8.obr.'!D10</f>
        <v>0</v>
      </c>
      <c r="I25" s="111">
        <f>'8.obr.'!H25</f>
        <v>0</v>
      </c>
      <c r="J25" s="111">
        <f>'8.obr.'!H10</f>
        <v>0</v>
      </c>
      <c r="K25" s="111">
        <f>'8.obr.'!H9</f>
        <v>0.06</v>
      </c>
      <c r="L25" s="111">
        <f>'8.obr.'!H27</f>
        <v>0</v>
      </c>
      <c r="M25" s="111">
        <f>'8.obr.'!H28</f>
        <v>0</v>
      </c>
      <c r="N25" s="111">
        <f>'8.obr.'!H29</f>
        <v>0</v>
      </c>
      <c r="O25" s="112">
        <f>'8.obr.'!H30</f>
        <v>0</v>
      </c>
    </row>
    <row r="26" spans="1:16" s="80" customFormat="1" ht="12.9" customHeight="1" thickBot="1" x14ac:dyDescent="0.3">
      <c r="A26" s="175"/>
      <c r="B26" s="120"/>
      <c r="C26" s="146">
        <f>'8.obr.'!H7</f>
        <v>0</v>
      </c>
      <c r="D26" s="147">
        <f>'8.obr.'!H8</f>
        <v>0</v>
      </c>
      <c r="E26" s="153"/>
      <c r="F26" s="153"/>
      <c r="G26" s="180"/>
      <c r="H26" s="144"/>
      <c r="I26" s="121"/>
      <c r="J26" s="121"/>
      <c r="K26" s="121"/>
      <c r="L26" s="121"/>
      <c r="M26" s="121"/>
      <c r="N26" s="121"/>
      <c r="O26" s="122"/>
    </row>
    <row r="27" spans="1:16" s="80" customFormat="1" ht="12.9" customHeight="1" thickTop="1" x14ac:dyDescent="0.25">
      <c r="A27" s="176"/>
      <c r="B27" s="176"/>
      <c r="C27" s="176"/>
      <c r="D27" s="176"/>
      <c r="E27" s="177"/>
      <c r="F27" s="178"/>
      <c r="G27" s="354" t="s">
        <v>95</v>
      </c>
      <c r="H27" s="355"/>
      <c r="I27" s="24">
        <f>SUMIF(I10:I26,"&gt;0",I10:I26)</f>
        <v>0</v>
      </c>
      <c r="J27" s="24"/>
      <c r="K27" s="24"/>
      <c r="L27" s="25">
        <f>SUMIF(L10:L26,"&gt;0",L10:L26)</f>
        <v>0</v>
      </c>
      <c r="M27" s="25">
        <f>SUMIF(M10:M26,"&gt;0",M10:M26)</f>
        <v>0</v>
      </c>
      <c r="N27" s="26">
        <f>SUMIF(N10:N26,"&gt;0",N10:N26)</f>
        <v>0</v>
      </c>
      <c r="O27" s="123">
        <f>SUMIF(O10:O26,"&gt;0",O10:O26)</f>
        <v>0</v>
      </c>
    </row>
    <row r="28" spans="1:16" s="80" customFormat="1" ht="12.9" customHeight="1" x14ac:dyDescent="0.2">
      <c r="A28" s="85"/>
      <c r="B28" s="85"/>
      <c r="C28" s="85"/>
      <c r="D28" s="85"/>
      <c r="E28" s="91"/>
      <c r="F28" s="91"/>
      <c r="G28" s="91"/>
      <c r="H28" s="91"/>
      <c r="I28" s="91"/>
      <c r="J28" s="91"/>
      <c r="K28" s="91"/>
      <c r="L28" s="92"/>
      <c r="M28" s="92"/>
      <c r="N28" s="92"/>
      <c r="O28" s="87"/>
      <c r="P28" s="87"/>
    </row>
    <row r="29" spans="1:16" s="80" customFormat="1" ht="12.9" customHeight="1" x14ac:dyDescent="0.25">
      <c r="A29" s="62" t="s">
        <v>115</v>
      </c>
      <c r="B29" s="85"/>
      <c r="C29" s="85"/>
      <c r="D29" s="85"/>
      <c r="E29" s="91"/>
      <c r="F29" s="91"/>
      <c r="G29" s="91"/>
      <c r="H29" s="91"/>
      <c r="I29" s="91"/>
      <c r="J29" s="91"/>
      <c r="K29" s="91"/>
      <c r="L29" s="92"/>
      <c r="M29" s="92"/>
      <c r="N29" s="92"/>
    </row>
    <row r="30" spans="1:16" s="108" customFormat="1" ht="12.9" customHeight="1" x14ac:dyDescent="0.2">
      <c r="G30" s="124"/>
      <c r="H30" s="124"/>
      <c r="L30" s="182"/>
      <c r="M30" s="183"/>
      <c r="N30" s="184"/>
    </row>
    <row r="31" spans="1:16" s="108" customFormat="1" ht="12.9" customHeight="1" x14ac:dyDescent="0.25">
      <c r="A31" s="88"/>
      <c r="D31" s="100" t="s">
        <v>20</v>
      </c>
      <c r="E31" s="339"/>
      <c r="F31" s="340"/>
      <c r="G31" s="124"/>
      <c r="H31" s="124"/>
      <c r="I31" s="80" t="s">
        <v>96</v>
      </c>
      <c r="K31" s="84"/>
      <c r="L31" s="348"/>
      <c r="M31" s="349"/>
      <c r="N31" s="350"/>
      <c r="O31" s="185"/>
    </row>
    <row r="32" spans="1:16" s="108" customFormat="1" ht="12.9" customHeight="1" x14ac:dyDescent="0.25">
      <c r="A32" s="94" t="s">
        <v>9</v>
      </c>
      <c r="B32" s="128"/>
      <c r="C32" s="127"/>
      <c r="D32" s="127"/>
      <c r="E32" s="128"/>
      <c r="F32" s="129"/>
      <c r="G32" s="124"/>
      <c r="H32" s="124"/>
      <c r="I32" s="93" t="s">
        <v>97</v>
      </c>
      <c r="L32" s="351"/>
      <c r="M32" s="352"/>
      <c r="N32" s="353"/>
      <c r="O32" s="179"/>
    </row>
    <row r="33" spans="1:15" s="108" customFormat="1" ht="12.9" customHeight="1" x14ac:dyDescent="0.25">
      <c r="A33" s="336"/>
      <c r="B33" s="337"/>
      <c r="C33" s="337"/>
      <c r="D33" s="337"/>
      <c r="E33" s="338"/>
      <c r="F33" s="128"/>
      <c r="G33" s="125"/>
      <c r="H33" s="125"/>
      <c r="I33" s="335"/>
      <c r="J33" s="335"/>
      <c r="K33" s="335"/>
      <c r="L33" s="335"/>
      <c r="M33" s="335"/>
    </row>
    <row r="34" spans="1:15" ht="12.9" customHeight="1" x14ac:dyDescent="0.25">
      <c r="A34" s="62"/>
      <c r="B34" s="62"/>
      <c r="C34" s="62"/>
      <c r="D34" s="62"/>
      <c r="F34" s="108"/>
      <c r="G34" s="124"/>
      <c r="H34" s="124"/>
      <c r="I34" s="108"/>
      <c r="J34" s="108"/>
      <c r="K34" s="108"/>
      <c r="L34" s="84"/>
      <c r="M34" s="125"/>
      <c r="N34" s="126"/>
    </row>
    <row r="35" spans="1:15" ht="12.9" customHeight="1" x14ac:dyDescent="0.25">
      <c r="B35" s="101" t="s">
        <v>14</v>
      </c>
      <c r="C35" s="131"/>
      <c r="D35" s="181"/>
      <c r="E35" s="129"/>
      <c r="G35" s="81" t="s">
        <v>15</v>
      </c>
      <c r="H35" s="81"/>
      <c r="I35" s="80"/>
      <c r="J35" s="80"/>
      <c r="K35" s="80"/>
      <c r="L35" s="81"/>
      <c r="M35" s="86"/>
      <c r="N35" s="86" t="s">
        <v>10</v>
      </c>
      <c r="O35" s="80"/>
    </row>
    <row r="36" spans="1:15" s="132" customFormat="1" ht="12.9" customHeight="1" x14ac:dyDescent="0.25">
      <c r="B36" s="127"/>
      <c r="G36" s="130"/>
      <c r="H36" s="130"/>
      <c r="I36" s="62"/>
      <c r="J36" s="62"/>
      <c r="K36" s="62"/>
      <c r="L36" s="84"/>
      <c r="M36" s="125"/>
      <c r="N36" s="126"/>
    </row>
    <row r="37" spans="1:15" s="132" customFormat="1" ht="17.100000000000001" customHeight="1" x14ac:dyDescent="0.25">
      <c r="C37" s="328" t="s">
        <v>112</v>
      </c>
      <c r="D37" s="329"/>
      <c r="E37" s="133"/>
      <c r="G37" s="130"/>
      <c r="H37" s="130"/>
      <c r="I37" s="62"/>
      <c r="J37" s="62"/>
      <c r="K37" s="62"/>
      <c r="L37" s="84"/>
      <c r="M37" s="125"/>
      <c r="N37" s="126"/>
    </row>
    <row r="38" spans="1:15" s="132" customFormat="1" x14ac:dyDescent="0.25">
      <c r="A38" s="127"/>
      <c r="B38" s="127"/>
      <c r="C38" s="108"/>
      <c r="D38" s="108"/>
      <c r="E38" s="108"/>
      <c r="G38" s="130"/>
      <c r="H38" s="130"/>
      <c r="L38" s="84"/>
      <c r="M38" s="125"/>
      <c r="N38" s="126"/>
    </row>
    <row r="39" spans="1:15" s="132" customFormat="1" x14ac:dyDescent="0.25">
      <c r="A39" s="127"/>
      <c r="B39" s="127"/>
      <c r="G39" s="130"/>
      <c r="H39" s="130"/>
      <c r="L39" s="84"/>
      <c r="M39" s="125"/>
      <c r="N39" s="126"/>
    </row>
    <row r="40" spans="1:15" s="132" customFormat="1" x14ac:dyDescent="0.25">
      <c r="A40" s="134"/>
      <c r="B40" s="134"/>
      <c r="C40" s="108"/>
      <c r="D40" s="108"/>
      <c r="E40" s="108"/>
      <c r="G40" s="130"/>
      <c r="H40" s="130"/>
      <c r="L40" s="84"/>
      <c r="M40" s="125"/>
      <c r="N40" s="126"/>
    </row>
    <row r="41" spans="1:15" s="132" customFormat="1" x14ac:dyDescent="0.25">
      <c r="A41" s="134"/>
      <c r="B41" s="134"/>
      <c r="C41" s="108"/>
      <c r="D41" s="108"/>
      <c r="E41" s="108"/>
      <c r="G41" s="130"/>
      <c r="H41" s="130"/>
      <c r="L41" s="84"/>
      <c r="M41" s="125"/>
      <c r="N41" s="126"/>
    </row>
    <row r="42" spans="1:15" s="132" customFormat="1" x14ac:dyDescent="0.25">
      <c r="A42" s="134"/>
      <c r="B42" s="134"/>
      <c r="C42" s="108"/>
      <c r="D42" s="108"/>
      <c r="E42" s="108"/>
      <c r="G42" s="130"/>
      <c r="H42" s="130"/>
      <c r="L42" s="84"/>
      <c r="M42" s="125"/>
      <c r="N42" s="126"/>
    </row>
    <row r="43" spans="1:15" x14ac:dyDescent="0.25">
      <c r="A43" s="95"/>
      <c r="B43" s="95"/>
      <c r="C43" s="108"/>
      <c r="D43" s="108"/>
      <c r="E43" s="108"/>
      <c r="L43" s="84"/>
      <c r="M43" s="125"/>
      <c r="N43" s="126"/>
    </row>
    <row r="44" spans="1:15" x14ac:dyDescent="0.25">
      <c r="A44" s="96"/>
      <c r="B44" s="96"/>
      <c r="C44" s="108"/>
      <c r="D44" s="108"/>
      <c r="E44" s="108"/>
      <c r="L44" s="135"/>
      <c r="M44" s="125"/>
      <c r="N44" s="126"/>
    </row>
    <row r="45" spans="1:15" x14ac:dyDescent="0.25">
      <c r="A45" s="62"/>
      <c r="B45" s="62"/>
      <c r="C45" s="108"/>
      <c r="D45" s="108"/>
      <c r="E45" s="108"/>
      <c r="F45" s="108"/>
      <c r="G45" s="124"/>
      <c r="H45" s="124"/>
      <c r="I45" s="108"/>
      <c r="J45" s="108"/>
      <c r="K45" s="108"/>
      <c r="L45" s="97"/>
      <c r="M45" s="62"/>
      <c r="N45" s="62"/>
    </row>
  </sheetData>
  <sheetProtection algorithmName="SHA-512" hashValue="VUi0fDZhhZJzGqhfXl2y7yqcbdzKoaS0I1+ORtioeLfwF5J0T/Gsq0gfRFP8rHemWMPvzazWT91+MnCmvxMmLg==" saltValue="FSWsURxkg37vplqVv4s+nw==" spinCount="100000" sheet="1" selectLockedCells="1"/>
  <mergeCells count="23">
    <mergeCell ref="A1:D1"/>
    <mergeCell ref="A2:D2"/>
    <mergeCell ref="A3:D3"/>
    <mergeCell ref="L31:N31"/>
    <mergeCell ref="L32:N32"/>
    <mergeCell ref="G27:H27"/>
    <mergeCell ref="C5:D5"/>
    <mergeCell ref="C6:D6"/>
    <mergeCell ref="H5:K5"/>
    <mergeCell ref="E6:K6"/>
    <mergeCell ref="I33:M33"/>
    <mergeCell ref="A33:E33"/>
    <mergeCell ref="E31:F31"/>
    <mergeCell ref="C8:D8"/>
    <mergeCell ref="C11:D11"/>
    <mergeCell ref="C23:D23"/>
    <mergeCell ref="C37:D37"/>
    <mergeCell ref="C25:D25"/>
    <mergeCell ref="C13:D13"/>
    <mergeCell ref="C15:D15"/>
    <mergeCell ref="C17:D17"/>
    <mergeCell ref="C19:D19"/>
    <mergeCell ref="C21:D21"/>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zoomScale="90" zoomScaleNormal="90"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34</v>
      </c>
      <c r="C1" s="3" t="s">
        <v>77</v>
      </c>
      <c r="D1" s="3" t="s">
        <v>76</v>
      </c>
    </row>
    <row r="2" spans="1:4" x14ac:dyDescent="0.25">
      <c r="A2" s="32">
        <v>1</v>
      </c>
      <c r="B2" s="33" t="s">
        <v>26</v>
      </c>
      <c r="C2" s="34">
        <v>80</v>
      </c>
      <c r="D2" s="34">
        <v>90</v>
      </c>
    </row>
    <row r="3" spans="1:4" x14ac:dyDescent="0.25">
      <c r="A3" s="32">
        <v>2</v>
      </c>
      <c r="B3" s="33" t="s">
        <v>27</v>
      </c>
      <c r="C3" s="34">
        <v>70</v>
      </c>
      <c r="D3" s="34">
        <v>80</v>
      </c>
    </row>
    <row r="4" spans="1:4" x14ac:dyDescent="0.25">
      <c r="A4" s="32">
        <v>5</v>
      </c>
      <c r="B4" s="33" t="s">
        <v>55</v>
      </c>
      <c r="C4" s="34">
        <v>70</v>
      </c>
      <c r="D4" s="34">
        <v>80</v>
      </c>
    </row>
    <row r="5" spans="1:4" x14ac:dyDescent="0.25">
      <c r="A5" s="32">
        <v>8</v>
      </c>
      <c r="B5" s="33" t="s">
        <v>32</v>
      </c>
      <c r="C5" s="34">
        <v>90</v>
      </c>
      <c r="D5" s="34">
        <v>100</v>
      </c>
    </row>
    <row r="6" spans="1:4" x14ac:dyDescent="0.25">
      <c r="A6" s="32">
        <v>9</v>
      </c>
      <c r="B6" s="33" t="s">
        <v>33</v>
      </c>
      <c r="C6" s="34">
        <v>70</v>
      </c>
      <c r="D6" s="34">
        <v>80</v>
      </c>
    </row>
    <row r="7" spans="1:4" x14ac:dyDescent="0.25">
      <c r="A7" s="35">
        <v>3</v>
      </c>
      <c r="B7" s="36" t="s">
        <v>28</v>
      </c>
      <c r="C7" s="37">
        <v>100</v>
      </c>
      <c r="D7" s="37">
        <v>100</v>
      </c>
    </row>
    <row r="8" spans="1:4" x14ac:dyDescent="0.25">
      <c r="A8" s="35">
        <v>4</v>
      </c>
      <c r="B8" s="36" t="s">
        <v>29</v>
      </c>
      <c r="C8" s="37">
        <v>100</v>
      </c>
      <c r="D8" s="37">
        <v>100</v>
      </c>
    </row>
    <row r="9" spans="1:4" x14ac:dyDescent="0.25">
      <c r="A9" s="35">
        <v>6</v>
      </c>
      <c r="B9" s="36" t="s">
        <v>30</v>
      </c>
      <c r="C9" s="37">
        <v>80</v>
      </c>
      <c r="D9" s="37">
        <v>80</v>
      </c>
    </row>
    <row r="10" spans="1:4" x14ac:dyDescent="0.25">
      <c r="A10" s="186">
        <v>7</v>
      </c>
      <c r="B10" s="187" t="s">
        <v>31</v>
      </c>
      <c r="C10" s="188">
        <v>100</v>
      </c>
      <c r="D10" s="188">
        <v>100</v>
      </c>
    </row>
    <row r="11" spans="1:4" x14ac:dyDescent="0.25">
      <c r="A11" s="35">
        <v>10</v>
      </c>
      <c r="B11" s="36" t="s">
        <v>65</v>
      </c>
      <c r="C11" s="37">
        <v>80</v>
      </c>
      <c r="D11" s="37">
        <v>80</v>
      </c>
    </row>
    <row r="12" spans="1:4" x14ac:dyDescent="0.25">
      <c r="A12" s="35">
        <v>11</v>
      </c>
      <c r="B12" s="36" t="s">
        <v>56</v>
      </c>
      <c r="C12" s="37">
        <v>100</v>
      </c>
      <c r="D12" s="37">
        <v>100</v>
      </c>
    </row>
    <row r="13" spans="1:4" x14ac:dyDescent="0.25">
      <c r="A13" s="35">
        <v>12</v>
      </c>
      <c r="B13" s="36" t="s">
        <v>35</v>
      </c>
      <c r="C13" s="37">
        <v>100</v>
      </c>
      <c r="D13" s="37">
        <v>100</v>
      </c>
    </row>
    <row r="14" spans="1:4" x14ac:dyDescent="0.25">
      <c r="A14" s="186">
        <v>16</v>
      </c>
      <c r="B14" s="187" t="s">
        <v>116</v>
      </c>
      <c r="C14" s="188">
        <v>80</v>
      </c>
      <c r="D14" s="188">
        <v>80</v>
      </c>
    </row>
    <row r="15" spans="1:4" ht="13.8" thickBot="1" x14ac:dyDescent="0.3">
      <c r="A15" s="40"/>
      <c r="B15" s="41"/>
      <c r="C15" s="42"/>
      <c r="D15" s="42"/>
    </row>
    <row r="16" spans="1:4" ht="24.6" thickBot="1" x14ac:dyDescent="0.3">
      <c r="A16" s="40"/>
      <c r="B16" s="43" t="s">
        <v>83</v>
      </c>
      <c r="C16" s="248" t="s">
        <v>74</v>
      </c>
      <c r="D16" s="249"/>
    </row>
    <row r="17" spans="1:9" ht="13.8" thickBot="1" x14ac:dyDescent="0.3">
      <c r="A17" s="27" t="s">
        <v>66</v>
      </c>
      <c r="B17" s="28" t="s">
        <v>78</v>
      </c>
      <c r="C17" s="246" t="s">
        <v>107</v>
      </c>
      <c r="D17" s="247"/>
      <c r="E17" s="250" t="s">
        <v>82</v>
      </c>
      <c r="F17" s="251"/>
      <c r="G17" s="251"/>
      <c r="H17" s="251"/>
    </row>
    <row r="18" spans="1:9" ht="13.8" thickBot="1" x14ac:dyDescent="0.3">
      <c r="A18" s="27" t="s">
        <v>67</v>
      </c>
      <c r="B18" s="28" t="s">
        <v>79</v>
      </c>
      <c r="C18" s="246" t="s">
        <v>107</v>
      </c>
      <c r="D18" s="247"/>
      <c r="E18" s="252"/>
      <c r="F18" s="253"/>
      <c r="G18" s="253"/>
      <c r="H18" s="253"/>
    </row>
    <row r="19" spans="1:9" ht="13.8" thickBot="1" x14ac:dyDescent="0.3">
      <c r="A19" s="38" t="s">
        <v>73</v>
      </c>
      <c r="B19" s="39" t="s">
        <v>75</v>
      </c>
      <c r="C19" s="244" t="s">
        <v>117</v>
      </c>
      <c r="D19" s="245"/>
      <c r="E19" s="252"/>
      <c r="F19" s="253"/>
      <c r="G19" s="253"/>
      <c r="H19" s="253"/>
    </row>
    <row r="20" spans="1:9" x14ac:dyDescent="0.25">
      <c r="E20" s="252"/>
      <c r="F20" s="253"/>
      <c r="G20" s="253"/>
      <c r="H20" s="253"/>
    </row>
    <row r="21" spans="1:9" x14ac:dyDescent="0.25">
      <c r="A21" s="44"/>
      <c r="B21" s="45"/>
      <c r="C21" s="45"/>
      <c r="D21" s="45"/>
    </row>
    <row r="22" spans="1:9" x14ac:dyDescent="0.25">
      <c r="A22" s="227" t="s">
        <v>118</v>
      </c>
      <c r="B22" s="228"/>
      <c r="C22" s="45"/>
      <c r="D22" s="45"/>
    </row>
    <row r="23" spans="1:9" x14ac:dyDescent="0.25">
      <c r="A23" s="229">
        <v>766.63</v>
      </c>
      <c r="B23" s="229" t="s">
        <v>165</v>
      </c>
      <c r="C23" s="45"/>
      <c r="D23" s="45"/>
    </row>
    <row r="24" spans="1:9" x14ac:dyDescent="0.25">
      <c r="A24" s="44"/>
      <c r="B24" s="45"/>
      <c r="C24" s="45"/>
      <c r="D24" s="45"/>
    </row>
    <row r="25" spans="1:9" x14ac:dyDescent="0.25">
      <c r="A25" s="230" t="s">
        <v>155</v>
      </c>
      <c r="B25" s="231"/>
      <c r="C25" s="47"/>
      <c r="D25" s="47"/>
      <c r="E25" s="47"/>
      <c r="F25" s="47"/>
      <c r="G25" s="47"/>
      <c r="H25" s="47"/>
      <c r="I25" s="47"/>
    </row>
    <row r="26" spans="1:9" x14ac:dyDescent="0.25">
      <c r="A26" s="232">
        <v>6224.4</v>
      </c>
      <c r="B26" s="233" t="s">
        <v>168</v>
      </c>
      <c r="C26" s="47"/>
      <c r="D26" s="47"/>
      <c r="E26" s="47"/>
      <c r="F26" s="47"/>
      <c r="G26" s="47"/>
      <c r="H26" s="47"/>
      <c r="I26" s="47"/>
    </row>
    <row r="27" spans="1:9" x14ac:dyDescent="0.25">
      <c r="A27" s="46"/>
      <c r="B27" s="47"/>
      <c r="C27" s="47"/>
      <c r="D27" s="47"/>
      <c r="E27" s="47"/>
      <c r="F27" s="47"/>
      <c r="G27" s="47"/>
      <c r="H27" s="47"/>
      <c r="I27" s="47"/>
    </row>
    <row r="28" spans="1:9" ht="23.4" x14ac:dyDescent="0.45">
      <c r="A28" s="46"/>
      <c r="B28" s="226"/>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UzhY0Hmt5qWP12mfkekB+1ZOQMQqReKxugIVolkhAXVG4IKR+aAEjuCkMyRLuwCrQ4twvu2gYiek8pWOYQWaGw==" saltValue="X8fNd20BO/oIv+HsxyTSVw=="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49" t="s">
        <v>89</v>
      </c>
      <c r="C1" s="198"/>
      <c r="D1" s="49" t="s">
        <v>39</v>
      </c>
      <c r="E1" s="310"/>
      <c r="F1" s="311"/>
      <c r="G1" s="31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49" t="s">
        <v>40</v>
      </c>
      <c r="C4" s="12"/>
      <c r="D4" s="59" t="s">
        <v>57</v>
      </c>
      <c r="E4" s="12"/>
      <c r="F4" s="58" t="s">
        <v>24</v>
      </c>
    </row>
    <row r="5" spans="1:8" x14ac:dyDescent="0.25">
      <c r="A5" s="58"/>
      <c r="B5" s="4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326" t="s">
        <v>135</v>
      </c>
      <c r="G7" s="327"/>
      <c r="H7" s="155"/>
    </row>
    <row r="8" spans="1:8" ht="14.4" thickBot="1" x14ac:dyDescent="0.3">
      <c r="B8" s="315" t="s">
        <v>3</v>
      </c>
      <c r="C8" s="316"/>
      <c r="D8" s="64"/>
      <c r="F8" s="326" t="s">
        <v>136</v>
      </c>
      <c r="G8" s="327"/>
      <c r="H8" s="155"/>
    </row>
    <row r="9" spans="1:8" s="65" customFormat="1" ht="31.5" customHeight="1" thickBot="1" x14ac:dyDescent="0.3">
      <c r="B9" s="66" t="s">
        <v>1</v>
      </c>
      <c r="C9" s="66" t="s">
        <v>2</v>
      </c>
      <c r="D9" s="313" t="s">
        <v>0</v>
      </c>
      <c r="E9" s="314"/>
      <c r="F9" s="323" t="s">
        <v>137</v>
      </c>
      <c r="G9" s="324"/>
      <c r="H9" s="99">
        <v>0.06</v>
      </c>
    </row>
    <row r="10" spans="1:8" s="67" customFormat="1" ht="27" customHeight="1" thickBot="1" x14ac:dyDescent="0.3">
      <c r="B10" s="29"/>
      <c r="C10" s="29"/>
      <c r="D10" s="317"/>
      <c r="E10" s="318"/>
      <c r="F10" s="321" t="s">
        <v>138</v>
      </c>
      <c r="G10" s="325"/>
      <c r="H10" s="189"/>
    </row>
    <row r="11" spans="1:8" ht="14.4" thickBot="1" x14ac:dyDescent="0.3">
      <c r="B11" s="68" t="s">
        <v>68</v>
      </c>
      <c r="C11" s="214"/>
      <c r="D11" s="319" t="str">
        <f>IF(ISBLANK(C11),"",VLOOKUP(C11,šifrant!A:B,2,FALSE))</f>
        <v/>
      </c>
      <c r="E11" s="320"/>
      <c r="F11" s="321" t="s">
        <v>139</v>
      </c>
      <c r="G11" s="322"/>
      <c r="H11" s="191">
        <f>ROUND(H25*(H10/100)*0.0885,2)</f>
        <v>0</v>
      </c>
    </row>
    <row r="12" spans="1:8" ht="14.4" thickBot="1" x14ac:dyDescent="0.3">
      <c r="B12" s="69"/>
      <c r="C12" s="70"/>
      <c r="D12" s="71"/>
      <c r="E12" s="57"/>
      <c r="F12" s="323" t="s">
        <v>140</v>
      </c>
      <c r="G12" s="324"/>
      <c r="H12" s="190">
        <f>ROUND(H25*0.0885,2)</f>
        <v>0</v>
      </c>
    </row>
    <row r="13" spans="1:8" ht="15.75" customHeight="1" thickBot="1" x14ac:dyDescent="0.3">
      <c r="B13" s="67"/>
      <c r="C13" s="49" t="s">
        <v>44</v>
      </c>
      <c r="D13" s="30"/>
      <c r="E13" s="72" t="str">
        <f>IF(ISBLANK(D13),"",VLOOKUP(D13,šifrant!A:B,2,FALSE))</f>
        <v/>
      </c>
    </row>
    <row r="14" spans="1:8" ht="14.4" thickBot="1" x14ac:dyDescent="0.3">
      <c r="B14" s="67"/>
      <c r="C14" s="49" t="s">
        <v>45</v>
      </c>
      <c r="D14" s="23" t="str">
        <f>IF(OR(ISBLANK(C11),ISBLANK(D13)),"0",IF(C11="A",VLOOKUP(D13,šifrant!A:C,3,FALSE),VLOOKUP(D13,šifrant!A:D,4,FALSE)))</f>
        <v>0</v>
      </c>
      <c r="E14" s="73"/>
      <c r="F14" s="208" t="s">
        <v>130</v>
      </c>
      <c r="G14" s="286">
        <f>IF(UPPER(H8)="DA",0,IF(ISBLANK(H10),H12,H12-H11))</f>
        <v>0</v>
      </c>
      <c r="H14" s="309"/>
    </row>
    <row r="15" spans="1:8" ht="14.4" thickBot="1" x14ac:dyDescent="0.3">
      <c r="B15" s="67"/>
      <c r="C15" s="49" t="s">
        <v>46</v>
      </c>
      <c r="D15" s="5"/>
      <c r="E15" s="73"/>
      <c r="F15" s="211" t="s">
        <v>131</v>
      </c>
      <c r="G15" s="286">
        <f>IF(UPPER(H8)="DA",0,ROUND(H25*0.0656,2))</f>
        <v>0</v>
      </c>
      <c r="H15" s="287"/>
    </row>
    <row r="16" spans="1:8" ht="14.4" thickBot="1" x14ac:dyDescent="0.3">
      <c r="B16" s="67"/>
      <c r="C16" s="67"/>
      <c r="D16" s="74"/>
      <c r="E16" s="73"/>
      <c r="F16" s="52" t="s">
        <v>132</v>
      </c>
      <c r="G16" s="286">
        <f>IF(UPPER(H8)="DA",0,ROUND((H25*H9)/100,2))</f>
        <v>0</v>
      </c>
      <c r="H16" s="287"/>
    </row>
    <row r="17" spans="1:9" ht="14.4" thickBot="1" x14ac:dyDescent="0.3">
      <c r="A17" s="49" t="s">
        <v>47</v>
      </c>
      <c r="B17" s="12"/>
      <c r="C17" s="49" t="s">
        <v>48</v>
      </c>
      <c r="D17" s="17"/>
      <c r="E17" s="73"/>
      <c r="F17" s="52" t="s">
        <v>133</v>
      </c>
      <c r="G17" s="286">
        <f>IF(UPPER(H8)="DA",0,ROUND(H25*0.001,2))</f>
        <v>0</v>
      </c>
      <c r="H17" s="287"/>
    </row>
    <row r="18" spans="1:9" ht="14.4" thickBot="1" x14ac:dyDescent="0.3">
      <c r="B18" s="202"/>
      <c r="C18" s="203" t="s">
        <v>49</v>
      </c>
      <c r="D18" s="204"/>
      <c r="E18" s="73"/>
      <c r="F18" s="52" t="s">
        <v>134</v>
      </c>
      <c r="G18" s="286">
        <f>IF(UPPER(H8)="DA",0,ROUND(H25*0.0053,2))</f>
        <v>0</v>
      </c>
      <c r="H18" s="287"/>
    </row>
    <row r="19" spans="1:9" ht="14.4" thickBot="1" x14ac:dyDescent="0.3">
      <c r="B19" s="205"/>
      <c r="C19" s="203" t="s">
        <v>50</v>
      </c>
      <c r="D19" s="206"/>
      <c r="E19" s="50"/>
      <c r="F19" s="243" t="s">
        <v>166</v>
      </c>
      <c r="G19" s="303">
        <f>IF(UPPER(H8)="DA",0,ROUND(H25*0.01,2))</f>
        <v>0</v>
      </c>
      <c r="H19" s="304"/>
    </row>
    <row r="20" spans="1:9" ht="14.4" thickBot="1" x14ac:dyDescent="0.3">
      <c r="B20" s="67"/>
      <c r="C20" s="67"/>
      <c r="D20" s="75"/>
      <c r="E20" s="57"/>
      <c r="F20" s="58"/>
      <c r="G20" s="49" t="s">
        <v>51</v>
      </c>
      <c r="H20" s="20">
        <f>IF(D19=0,0,ROUND(D18/D19,2))</f>
        <v>0</v>
      </c>
    </row>
    <row r="21" spans="1:9" ht="14.4" thickBot="1" x14ac:dyDescent="0.3">
      <c r="B21" s="293" t="s">
        <v>144</v>
      </c>
      <c r="C21" s="294"/>
      <c r="D21" s="193"/>
      <c r="E21" s="200"/>
      <c r="F21" s="202"/>
      <c r="G21" s="203" t="s">
        <v>119</v>
      </c>
      <c r="H21" s="207">
        <f>ROUND(H20*D15*D14/100,2)</f>
        <v>0</v>
      </c>
    </row>
    <row r="22" spans="1:9" ht="14.4" thickBot="1" x14ac:dyDescent="0.3">
      <c r="B22" s="294"/>
      <c r="C22" s="294"/>
      <c r="F22" s="296" t="s">
        <v>159</v>
      </c>
      <c r="G22" s="259"/>
      <c r="H22" s="201">
        <f>ROUND(+MIN(H21*D10,D21*D10,D27*D10),2)</f>
        <v>0</v>
      </c>
    </row>
    <row r="23" spans="1:9" ht="14.4" thickBot="1" x14ac:dyDescent="0.3">
      <c r="A23" s="255" t="s">
        <v>156</v>
      </c>
      <c r="B23" s="256"/>
      <c r="C23" s="257"/>
      <c r="D23" s="215">
        <f>ROUND(D24*D10,2)</f>
        <v>0</v>
      </c>
      <c r="E23" s="196"/>
    </row>
    <row r="24" spans="1:9" ht="14.4" thickBot="1" x14ac:dyDescent="0.3">
      <c r="B24" s="255" t="s">
        <v>151</v>
      </c>
      <c r="C24" s="259"/>
      <c r="D24" s="217">
        <f>IF(G3=0,0,ROUND((šifrant!A23/G3),6))</f>
        <v>0</v>
      </c>
      <c r="E24" s="196"/>
    </row>
    <row r="25" spans="1:9" ht="14.4" thickBot="1" x14ac:dyDescent="0.3">
      <c r="B25" s="194"/>
      <c r="C25" s="195"/>
      <c r="D25" s="219"/>
      <c r="E25" s="220"/>
      <c r="F25" s="260" t="s">
        <v>120</v>
      </c>
      <c r="G25" s="259"/>
      <c r="H25" s="197">
        <f>IF(H22=0,0,MAX(H22,D23))</f>
        <v>0</v>
      </c>
    </row>
    <row r="26" spans="1:9" ht="17.399999999999999" customHeight="1" thickBot="1" x14ac:dyDescent="0.3">
      <c r="A26" s="263" t="s">
        <v>157</v>
      </c>
      <c r="B26" s="264"/>
      <c r="C26" s="264"/>
      <c r="D26" s="234">
        <f>ROUND(D27*D10,2)</f>
        <v>0</v>
      </c>
      <c r="F26" s="261"/>
      <c r="G26" s="262"/>
      <c r="H26" s="224"/>
      <c r="I26" s="210"/>
    </row>
    <row r="27" spans="1:9" ht="17.399999999999999" customHeight="1" thickBot="1" x14ac:dyDescent="0.3">
      <c r="B27" s="263" t="s">
        <v>158</v>
      </c>
      <c r="C27" s="295"/>
      <c r="D27" s="221">
        <f>IF(G3=0,0,ROUND((šifrant!A26/G3),6))</f>
        <v>0</v>
      </c>
      <c r="F27" s="258" t="s">
        <v>52</v>
      </c>
      <c r="G27" s="259"/>
      <c r="H27" s="20">
        <f>G14+G15+G16+G17+G18+G19</f>
        <v>0</v>
      </c>
    </row>
    <row r="28" spans="1:9" ht="18" customHeight="1" thickBot="1" x14ac:dyDescent="0.3">
      <c r="F28" s="67"/>
      <c r="G28" s="76" t="s">
        <v>54</v>
      </c>
      <c r="H28" s="21">
        <f>ROUND(H25+H27,2)</f>
        <v>0</v>
      </c>
    </row>
    <row r="29" spans="1:9" ht="18.600000000000001" customHeight="1" thickBot="1" x14ac:dyDescent="0.3">
      <c r="A29" s="297" t="s">
        <v>121</v>
      </c>
      <c r="B29" s="298"/>
      <c r="C29" s="298"/>
      <c r="D29" s="298"/>
      <c r="E29" s="58"/>
      <c r="G29" s="49" t="s">
        <v>91</v>
      </c>
      <c r="H29" s="15"/>
    </row>
    <row r="30" spans="1:9" ht="14.4" thickBot="1" x14ac:dyDescent="0.3">
      <c r="A30" s="299" t="s">
        <v>122</v>
      </c>
      <c r="B30" s="300"/>
      <c r="C30" s="300"/>
      <c r="D30" s="301">
        <f>H21</f>
        <v>0</v>
      </c>
      <c r="F30" s="77"/>
      <c r="G30" s="76" t="s">
        <v>53</v>
      </c>
      <c r="H30" s="22">
        <f>H28+H29</f>
        <v>0</v>
      </c>
    </row>
    <row r="31" spans="1:9" ht="12" customHeight="1" x14ac:dyDescent="0.25">
      <c r="A31" s="300"/>
      <c r="B31" s="300"/>
      <c r="C31" s="300"/>
      <c r="D31" s="302"/>
      <c r="F31" s="77"/>
      <c r="G31" s="76"/>
      <c r="H31" s="199"/>
    </row>
    <row r="32" spans="1:9" ht="13.95" customHeight="1" x14ac:dyDescent="0.25">
      <c r="A32" s="281" t="s">
        <v>125</v>
      </c>
      <c r="B32" s="281"/>
      <c r="C32" s="281"/>
      <c r="D32" s="288">
        <f>ROUND(D21,2)</f>
        <v>0</v>
      </c>
      <c r="E32" s="50"/>
    </row>
    <row r="33" spans="1:9" ht="12.6" customHeight="1" x14ac:dyDescent="0.25">
      <c r="A33" s="281"/>
      <c r="B33" s="281"/>
      <c r="C33" s="281"/>
      <c r="D33" s="289"/>
      <c r="E33" s="50"/>
      <c r="F33" s="290" t="s">
        <v>129</v>
      </c>
      <c r="G33" s="291"/>
      <c r="H33" s="292"/>
    </row>
    <row r="34" spans="1:9" ht="15" customHeight="1" x14ac:dyDescent="0.25">
      <c r="A34" s="285" t="s">
        <v>160</v>
      </c>
      <c r="B34" s="269"/>
      <c r="C34" s="269"/>
      <c r="D34" s="305">
        <f xml:space="preserve"> IF(D10=0,0,ROUND(D23/D10,2))</f>
        <v>0</v>
      </c>
      <c r="E34" s="50"/>
      <c r="F34" s="283" t="s">
        <v>124</v>
      </c>
      <c r="G34" s="282"/>
      <c r="H34" s="283" t="s">
        <v>128</v>
      </c>
    </row>
    <row r="35" spans="1:9" ht="13.95" customHeight="1" x14ac:dyDescent="0.25">
      <c r="A35" s="269"/>
      <c r="B35" s="269"/>
      <c r="C35" s="269"/>
      <c r="D35" s="306"/>
      <c r="F35" s="284"/>
      <c r="G35" s="284"/>
      <c r="H35" s="282"/>
    </row>
    <row r="36" spans="1:9" ht="36" customHeight="1" x14ac:dyDescent="0.25">
      <c r="A36" s="307" t="s">
        <v>161</v>
      </c>
      <c r="B36" s="308"/>
      <c r="C36" s="308"/>
      <c r="D36" s="235">
        <f xml:space="preserve"> ROUND(D27,2)</f>
        <v>0</v>
      </c>
      <c r="E36" s="209"/>
      <c r="F36" s="281" t="s">
        <v>123</v>
      </c>
      <c r="G36" s="282"/>
      <c r="H36" s="281" t="s">
        <v>127</v>
      </c>
    </row>
    <row r="37" spans="1:9" ht="7.95" customHeight="1" x14ac:dyDescent="0.25">
      <c r="A37" s="237"/>
      <c r="D37" s="225"/>
      <c r="E37" s="209"/>
      <c r="F37" s="282"/>
      <c r="G37" s="282"/>
      <c r="H37" s="282"/>
      <c r="I37" s="210"/>
    </row>
    <row r="38" spans="1:9" ht="28.2" customHeight="1" thickBot="1" x14ac:dyDescent="0.3">
      <c r="A38" s="236"/>
      <c r="B38" s="222"/>
      <c r="C38" s="267" t="s">
        <v>143</v>
      </c>
      <c r="D38" s="216"/>
      <c r="E38" s="216"/>
      <c r="F38" s="269" t="s">
        <v>152</v>
      </c>
      <c r="G38" s="269"/>
      <c r="H38" s="218" t="s">
        <v>153</v>
      </c>
    </row>
    <row r="39" spans="1:9" ht="28.2" customHeight="1" thickBot="1" x14ac:dyDescent="0.3">
      <c r="A39" s="265" t="s">
        <v>126</v>
      </c>
      <c r="B39" s="279"/>
      <c r="C39" s="267"/>
      <c r="D39" s="216"/>
      <c r="E39" s="216"/>
      <c r="F39" s="254" t="s">
        <v>162</v>
      </c>
      <c r="G39" s="254"/>
      <c r="H39" s="223" t="s">
        <v>153</v>
      </c>
    </row>
    <row r="40" spans="1:9" ht="71.400000000000006" customHeight="1" thickBot="1" x14ac:dyDescent="0.3">
      <c r="A40" s="266"/>
      <c r="B40" s="280"/>
      <c r="C40" s="268"/>
      <c r="D40" s="270" t="s">
        <v>163</v>
      </c>
      <c r="E40" s="271"/>
      <c r="F40" s="271"/>
      <c r="G40" s="271"/>
      <c r="H40" s="272"/>
    </row>
    <row r="41" spans="1:9" x14ac:dyDescent="0.25">
      <c r="B41" s="63"/>
      <c r="D41" s="273"/>
      <c r="E41" s="274"/>
      <c r="F41" s="274"/>
      <c r="G41" s="274"/>
      <c r="H41" s="275"/>
    </row>
    <row r="42" spans="1:9" x14ac:dyDescent="0.25">
      <c r="A42" s="78" t="s">
        <v>62</v>
      </c>
      <c r="B42" s="14"/>
      <c r="D42" s="273"/>
      <c r="E42" s="274"/>
      <c r="F42" s="274"/>
      <c r="G42" s="274"/>
      <c r="H42" s="275"/>
    </row>
    <row r="43" spans="1:9" ht="90.75" customHeight="1" thickBot="1" x14ac:dyDescent="0.3">
      <c r="D43" s="276"/>
      <c r="E43" s="277"/>
      <c r="F43" s="277"/>
      <c r="G43" s="277"/>
      <c r="H43" s="278"/>
    </row>
  </sheetData>
  <sheetProtection algorithmName="SHA-512" hashValue="6cmRFcUeVFhkrzBhmDVxRIFSCvgC/5bqz+QpxFseFYSgZyijwfKqTNlydLiutm9Ck6WQVP6aBbwm10UElKWWpw==" saltValue="lZr7IO2VmUXsR4Q1J8Vmnw==" spinCount="100000" sheet="1" selectLockedCells="1"/>
  <mergeCells count="45">
    <mergeCell ref="D34:D35"/>
    <mergeCell ref="A36:C36"/>
    <mergeCell ref="G14:H14"/>
    <mergeCell ref="E1:G1"/>
    <mergeCell ref="D9:E9"/>
    <mergeCell ref="B8:C8"/>
    <mergeCell ref="D10:E10"/>
    <mergeCell ref="D11:E11"/>
    <mergeCell ref="F11:G11"/>
    <mergeCell ref="F9:G9"/>
    <mergeCell ref="F10:G10"/>
    <mergeCell ref="F12:G12"/>
    <mergeCell ref="F7:G7"/>
    <mergeCell ref="F8:G8"/>
    <mergeCell ref="G15:H15"/>
    <mergeCell ref="G16:H16"/>
    <mergeCell ref="G17:H17"/>
    <mergeCell ref="G18:H18"/>
    <mergeCell ref="A32:C33"/>
    <mergeCell ref="D32:D33"/>
    <mergeCell ref="F33:H33"/>
    <mergeCell ref="B21:C22"/>
    <mergeCell ref="B24:C24"/>
    <mergeCell ref="B27:C27"/>
    <mergeCell ref="F22:G22"/>
    <mergeCell ref="A29:D29"/>
    <mergeCell ref="A30:C31"/>
    <mergeCell ref="D30:D31"/>
    <mergeCell ref="G19:H19"/>
    <mergeCell ref="F39:G39"/>
    <mergeCell ref="A23:C23"/>
    <mergeCell ref="F27:G27"/>
    <mergeCell ref="F25:G25"/>
    <mergeCell ref="F26:G26"/>
    <mergeCell ref="A26:C26"/>
    <mergeCell ref="A39:A40"/>
    <mergeCell ref="C38:C40"/>
    <mergeCell ref="F38:G38"/>
    <mergeCell ref="D40:H43"/>
    <mergeCell ref="B39:B40"/>
    <mergeCell ref="H36:H37"/>
    <mergeCell ref="H34:H35"/>
    <mergeCell ref="F34:G35"/>
    <mergeCell ref="F36:G37"/>
    <mergeCell ref="A34:C35"/>
  </mergeCells>
  <phoneticPr fontId="2" type="noConversion"/>
  <dataValidations count="3">
    <dataValidation type="list" allowBlank="1" showInputMessage="1" showErrorMessage="1" sqref="C11" xr:uid="{6C1D282E-659C-4FA7-8994-E64EC5A43C66}">
      <formula1>"A,B"</formula1>
    </dataValidation>
    <dataValidation type="list" allowBlank="1" showInputMessage="1" showErrorMessage="1" sqref="H10" xr:uid="{55104B6C-3946-447F-89C5-A6E7B81685AE}">
      <formula1>"30,50"</formula1>
    </dataValidation>
    <dataValidation type="list" showInputMessage="1" showErrorMessage="1" sqref="H7:H8" xr:uid="{0384B69C-1C3F-41B3-B24D-83B826EA3749}">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8FE3C1D-B311-4D91-BF63-41B80AEDB6D7}">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40" t="s">
        <v>89</v>
      </c>
      <c r="C1" s="198"/>
      <c r="D1" s="240" t="s">
        <v>39</v>
      </c>
      <c r="E1" s="310"/>
      <c r="F1" s="311"/>
      <c r="G1" s="31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40" t="s">
        <v>40</v>
      </c>
      <c r="C4" s="12"/>
      <c r="D4" s="59" t="s">
        <v>57</v>
      </c>
      <c r="E4" s="12"/>
      <c r="F4" s="58" t="s">
        <v>24</v>
      </c>
    </row>
    <row r="5" spans="1:8" x14ac:dyDescent="0.25">
      <c r="A5" s="58"/>
      <c r="B5" s="240"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326" t="s">
        <v>135</v>
      </c>
      <c r="G7" s="327"/>
      <c r="H7" s="155"/>
    </row>
    <row r="8" spans="1:8" ht="14.4" thickBot="1" x14ac:dyDescent="0.3">
      <c r="B8" s="315" t="s">
        <v>3</v>
      </c>
      <c r="C8" s="316"/>
      <c r="D8" s="64"/>
      <c r="F8" s="326" t="s">
        <v>136</v>
      </c>
      <c r="G8" s="327"/>
      <c r="H8" s="155"/>
    </row>
    <row r="9" spans="1:8" s="65" customFormat="1" ht="31.5" customHeight="1" thickBot="1" x14ac:dyDescent="0.3">
      <c r="B9" s="66" t="s">
        <v>1</v>
      </c>
      <c r="C9" s="66" t="s">
        <v>2</v>
      </c>
      <c r="D9" s="313" t="s">
        <v>0</v>
      </c>
      <c r="E9" s="314"/>
      <c r="F9" s="323" t="s">
        <v>137</v>
      </c>
      <c r="G9" s="324"/>
      <c r="H9" s="99">
        <v>0.06</v>
      </c>
    </row>
    <row r="10" spans="1:8" s="67" customFormat="1" ht="27" customHeight="1" thickBot="1" x14ac:dyDescent="0.3">
      <c r="B10" s="29"/>
      <c r="C10" s="29"/>
      <c r="D10" s="317"/>
      <c r="E10" s="318"/>
      <c r="F10" s="321" t="s">
        <v>138</v>
      </c>
      <c r="G10" s="325"/>
      <c r="H10" s="189"/>
    </row>
    <row r="11" spans="1:8" ht="14.4" thickBot="1" x14ac:dyDescent="0.3">
      <c r="B11" s="68" t="s">
        <v>68</v>
      </c>
      <c r="C11" s="214"/>
      <c r="D11" s="319" t="str">
        <f>IF(ISBLANK(C11),"",VLOOKUP(C11,šifrant!A:B,2,FALSE))</f>
        <v/>
      </c>
      <c r="E11" s="320"/>
      <c r="F11" s="321" t="s">
        <v>139</v>
      </c>
      <c r="G11" s="322"/>
      <c r="H11" s="191">
        <f>ROUND(H25*(H10/100)*0.0885,2)</f>
        <v>0</v>
      </c>
    </row>
    <row r="12" spans="1:8" ht="14.4" thickBot="1" x14ac:dyDescent="0.3">
      <c r="B12" s="69"/>
      <c r="C12" s="70"/>
      <c r="D12" s="71"/>
      <c r="E12" s="57"/>
      <c r="F12" s="323" t="s">
        <v>140</v>
      </c>
      <c r="G12" s="324"/>
      <c r="H12" s="190">
        <f>ROUND(H25*0.0885,2)</f>
        <v>0</v>
      </c>
    </row>
    <row r="13" spans="1:8" ht="15.75" customHeight="1" thickBot="1" x14ac:dyDescent="0.3">
      <c r="B13" s="67"/>
      <c r="C13" s="240" t="s">
        <v>44</v>
      </c>
      <c r="D13" s="30"/>
      <c r="E13" s="72" t="str">
        <f>IF(ISBLANK(D13),"",VLOOKUP(D13,šifrant!A:B,2,FALSE))</f>
        <v/>
      </c>
    </row>
    <row r="14" spans="1:8" ht="14.4" thickBot="1" x14ac:dyDescent="0.3">
      <c r="B14" s="67"/>
      <c r="C14" s="240" t="s">
        <v>45</v>
      </c>
      <c r="D14" s="23" t="str">
        <f>IF(OR(ISBLANK(C11),ISBLANK(D13)),"0",IF(C11="A",VLOOKUP(D13,šifrant!A:C,3,FALSE),VLOOKUP(D13,šifrant!A:D,4,FALSE)))</f>
        <v>0</v>
      </c>
      <c r="E14" s="73"/>
      <c r="F14" s="208" t="s">
        <v>130</v>
      </c>
      <c r="G14" s="286">
        <f>IF(UPPER(H8)="DA",0,IF(ISBLANK(H10),H12,H12-H11))</f>
        <v>0</v>
      </c>
      <c r="H14" s="309"/>
    </row>
    <row r="15" spans="1:8" ht="14.4" thickBot="1" x14ac:dyDescent="0.3">
      <c r="B15" s="67"/>
      <c r="C15" s="240" t="s">
        <v>46</v>
      </c>
      <c r="D15" s="5"/>
      <c r="E15" s="73"/>
      <c r="F15" s="211" t="s">
        <v>131</v>
      </c>
      <c r="G15" s="286">
        <f>IF(UPPER(H8)="DA",0,ROUND(H25*0.0656,2))</f>
        <v>0</v>
      </c>
      <c r="H15" s="287"/>
    </row>
    <row r="16" spans="1:8" ht="14.4" thickBot="1" x14ac:dyDescent="0.3">
      <c r="B16" s="67"/>
      <c r="C16" s="67"/>
      <c r="D16" s="74"/>
      <c r="E16" s="73"/>
      <c r="F16" s="52" t="s">
        <v>132</v>
      </c>
      <c r="G16" s="286">
        <f>IF(UPPER(H8)="DA",0,ROUND((H25*H9)/100,2))</f>
        <v>0</v>
      </c>
      <c r="H16" s="287"/>
    </row>
    <row r="17" spans="1:9" ht="14.4" thickBot="1" x14ac:dyDescent="0.3">
      <c r="A17" s="240" t="s">
        <v>47</v>
      </c>
      <c r="B17" s="12"/>
      <c r="C17" s="240" t="s">
        <v>48</v>
      </c>
      <c r="D17" s="17"/>
      <c r="E17" s="73"/>
      <c r="F17" s="52" t="s">
        <v>133</v>
      </c>
      <c r="G17" s="286">
        <f>IF(UPPER(H8)="DA",0,ROUND(H25*0.001,2))</f>
        <v>0</v>
      </c>
      <c r="H17" s="287"/>
    </row>
    <row r="18" spans="1:9" ht="14.4" thickBot="1" x14ac:dyDescent="0.3">
      <c r="B18" s="202"/>
      <c r="C18" s="203" t="s">
        <v>49</v>
      </c>
      <c r="D18" s="204"/>
      <c r="E18" s="73"/>
      <c r="F18" s="52" t="s">
        <v>134</v>
      </c>
      <c r="G18" s="286">
        <f>IF(UPPER(H8)="DA",0,ROUND(H25*0.0053,2))</f>
        <v>0</v>
      </c>
      <c r="H18" s="287"/>
    </row>
    <row r="19" spans="1:9" ht="14.4" thickBot="1" x14ac:dyDescent="0.3">
      <c r="B19" s="205"/>
      <c r="C19" s="203" t="s">
        <v>50</v>
      </c>
      <c r="D19" s="206"/>
      <c r="E19" s="50"/>
      <c r="F19" s="243" t="s">
        <v>166</v>
      </c>
      <c r="G19" s="303">
        <f>IF(UPPER(H8)="DA",0,ROUND(H25*0.01,2))</f>
        <v>0</v>
      </c>
      <c r="H19" s="304"/>
    </row>
    <row r="20" spans="1:9" ht="14.4" thickBot="1" x14ac:dyDescent="0.3">
      <c r="B20" s="67"/>
      <c r="C20" s="67"/>
      <c r="D20" s="75"/>
      <c r="E20" s="57"/>
      <c r="F20" s="58"/>
      <c r="G20" s="240" t="s">
        <v>51</v>
      </c>
      <c r="H20" s="20">
        <f>IF(D19=0,0,ROUND(D18/D19,2))</f>
        <v>0</v>
      </c>
    </row>
    <row r="21" spans="1:9" ht="14.4" thickBot="1" x14ac:dyDescent="0.3">
      <c r="B21" s="293" t="s">
        <v>144</v>
      </c>
      <c r="C21" s="294"/>
      <c r="D21" s="193"/>
      <c r="E21" s="200"/>
      <c r="F21" s="202"/>
      <c r="G21" s="203" t="s">
        <v>119</v>
      </c>
      <c r="H21" s="207">
        <f>ROUND(H20*D15*D14/100,2)</f>
        <v>0</v>
      </c>
    </row>
    <row r="22" spans="1:9" ht="14.4" thickBot="1" x14ac:dyDescent="0.3">
      <c r="B22" s="294"/>
      <c r="C22" s="294"/>
      <c r="F22" s="296" t="s">
        <v>159</v>
      </c>
      <c r="G22" s="259"/>
      <c r="H22" s="201">
        <f>ROUND(+MIN(H21*D10,D21*D10,D27*D10),2)</f>
        <v>0</v>
      </c>
    </row>
    <row r="23" spans="1:9" ht="14.4" thickBot="1" x14ac:dyDescent="0.3">
      <c r="A23" s="255" t="s">
        <v>156</v>
      </c>
      <c r="B23" s="256"/>
      <c r="C23" s="257"/>
      <c r="D23" s="215">
        <f>ROUND(D24*D10,2)</f>
        <v>0</v>
      </c>
      <c r="E23" s="196"/>
    </row>
    <row r="24" spans="1:9" ht="14.4" thickBot="1" x14ac:dyDescent="0.3">
      <c r="B24" s="255" t="s">
        <v>151</v>
      </c>
      <c r="C24" s="259"/>
      <c r="D24" s="217">
        <f>IF(G3=0,0,ROUND((šifrant!A23/G3),6))</f>
        <v>0</v>
      </c>
      <c r="E24" s="196"/>
    </row>
    <row r="25" spans="1:9" ht="14.4" thickBot="1" x14ac:dyDescent="0.3">
      <c r="B25" s="194"/>
      <c r="C25" s="195"/>
      <c r="D25" s="219"/>
      <c r="E25" s="220"/>
      <c r="F25" s="260" t="s">
        <v>120</v>
      </c>
      <c r="G25" s="259"/>
      <c r="H25" s="197">
        <f>IF(H22=0,0,MAX(H22,D23))</f>
        <v>0</v>
      </c>
    </row>
    <row r="26" spans="1:9" ht="17.399999999999999" customHeight="1" thickBot="1" x14ac:dyDescent="0.3">
      <c r="A26" s="263" t="s">
        <v>157</v>
      </c>
      <c r="B26" s="264"/>
      <c r="C26" s="264"/>
      <c r="D26" s="234">
        <f>ROUND(D27*D10,2)</f>
        <v>0</v>
      </c>
      <c r="F26" s="261"/>
      <c r="G26" s="262"/>
      <c r="H26" s="224"/>
      <c r="I26" s="210"/>
    </row>
    <row r="27" spans="1:9" ht="17.399999999999999" customHeight="1" thickBot="1" x14ac:dyDescent="0.3">
      <c r="B27" s="263" t="s">
        <v>158</v>
      </c>
      <c r="C27" s="295"/>
      <c r="D27" s="221">
        <f>IF(G3=0,0,ROUND((šifrant!A26/G3),6))</f>
        <v>0</v>
      </c>
      <c r="F27" s="258" t="s">
        <v>52</v>
      </c>
      <c r="G27" s="259"/>
      <c r="H27" s="20">
        <f>G14+G15+G16+G17+G18+G19</f>
        <v>0</v>
      </c>
    </row>
    <row r="28" spans="1:9" ht="18" customHeight="1" thickBot="1" x14ac:dyDescent="0.3">
      <c r="F28" s="67"/>
      <c r="G28" s="76" t="s">
        <v>54</v>
      </c>
      <c r="H28" s="21">
        <f>ROUND(H25+H27,2)</f>
        <v>0</v>
      </c>
    </row>
    <row r="29" spans="1:9" ht="18.600000000000001" customHeight="1" thickBot="1" x14ac:dyDescent="0.3">
      <c r="A29" s="297" t="s">
        <v>121</v>
      </c>
      <c r="B29" s="298"/>
      <c r="C29" s="298"/>
      <c r="D29" s="298"/>
      <c r="E29" s="58"/>
      <c r="G29" s="240" t="s">
        <v>91</v>
      </c>
      <c r="H29" s="15"/>
    </row>
    <row r="30" spans="1:9" ht="14.4" thickBot="1" x14ac:dyDescent="0.3">
      <c r="A30" s="299" t="s">
        <v>122</v>
      </c>
      <c r="B30" s="300"/>
      <c r="C30" s="300"/>
      <c r="D30" s="301">
        <f>H21</f>
        <v>0</v>
      </c>
      <c r="F30" s="77"/>
      <c r="G30" s="76" t="s">
        <v>53</v>
      </c>
      <c r="H30" s="22">
        <f>H28+H29</f>
        <v>0</v>
      </c>
    </row>
    <row r="31" spans="1:9" ht="12" customHeight="1" x14ac:dyDescent="0.25">
      <c r="A31" s="300"/>
      <c r="B31" s="300"/>
      <c r="C31" s="300"/>
      <c r="D31" s="302"/>
      <c r="F31" s="77"/>
      <c r="G31" s="76"/>
      <c r="H31" s="199"/>
    </row>
    <row r="32" spans="1:9" ht="13.95" customHeight="1" x14ac:dyDescent="0.25">
      <c r="A32" s="281" t="s">
        <v>125</v>
      </c>
      <c r="B32" s="281"/>
      <c r="C32" s="281"/>
      <c r="D32" s="288">
        <f>ROUND(D21,2)</f>
        <v>0</v>
      </c>
      <c r="E32" s="50"/>
    </row>
    <row r="33" spans="1:9" ht="12.6" customHeight="1" x14ac:dyDescent="0.25">
      <c r="A33" s="281"/>
      <c r="B33" s="281"/>
      <c r="C33" s="281"/>
      <c r="D33" s="289"/>
      <c r="E33" s="50"/>
      <c r="F33" s="290" t="s">
        <v>129</v>
      </c>
      <c r="G33" s="291"/>
      <c r="H33" s="292"/>
    </row>
    <row r="34" spans="1:9" ht="15" customHeight="1" x14ac:dyDescent="0.25">
      <c r="A34" s="285" t="s">
        <v>160</v>
      </c>
      <c r="B34" s="269"/>
      <c r="C34" s="269"/>
      <c r="D34" s="305">
        <f xml:space="preserve"> IF(D10=0,0,ROUND(D23/D10,2))</f>
        <v>0</v>
      </c>
      <c r="E34" s="50"/>
      <c r="F34" s="283" t="s">
        <v>124</v>
      </c>
      <c r="G34" s="282"/>
      <c r="H34" s="283" t="s">
        <v>128</v>
      </c>
    </row>
    <row r="35" spans="1:9" ht="13.95" customHeight="1" x14ac:dyDescent="0.25">
      <c r="A35" s="269"/>
      <c r="B35" s="269"/>
      <c r="C35" s="269"/>
      <c r="D35" s="306"/>
      <c r="F35" s="284"/>
      <c r="G35" s="284"/>
      <c r="H35" s="282"/>
    </row>
    <row r="36" spans="1:9" ht="36" customHeight="1" x14ac:dyDescent="0.25">
      <c r="A36" s="307" t="s">
        <v>161</v>
      </c>
      <c r="B36" s="308"/>
      <c r="C36" s="308"/>
      <c r="D36" s="235">
        <f xml:space="preserve"> ROUND(D27,2)</f>
        <v>0</v>
      </c>
      <c r="E36" s="209"/>
      <c r="F36" s="281" t="s">
        <v>123</v>
      </c>
      <c r="G36" s="282"/>
      <c r="H36" s="281" t="s">
        <v>127</v>
      </c>
    </row>
    <row r="37" spans="1:9" ht="7.95" customHeight="1" x14ac:dyDescent="0.25">
      <c r="A37" s="237"/>
      <c r="D37" s="225"/>
      <c r="E37" s="209"/>
      <c r="F37" s="282"/>
      <c r="G37" s="282"/>
      <c r="H37" s="282"/>
      <c r="I37" s="210"/>
    </row>
    <row r="38" spans="1:9" ht="28.2" customHeight="1" thickBot="1" x14ac:dyDescent="0.3">
      <c r="A38" s="236"/>
      <c r="B38" s="222"/>
      <c r="C38" s="267" t="s">
        <v>143</v>
      </c>
      <c r="D38" s="216"/>
      <c r="E38" s="216"/>
      <c r="F38" s="269" t="s">
        <v>152</v>
      </c>
      <c r="G38" s="269"/>
      <c r="H38" s="241" t="s">
        <v>153</v>
      </c>
    </row>
    <row r="39" spans="1:9" ht="28.2" customHeight="1" thickBot="1" x14ac:dyDescent="0.3">
      <c r="A39" s="265" t="s">
        <v>126</v>
      </c>
      <c r="B39" s="279"/>
      <c r="C39" s="267"/>
      <c r="D39" s="216"/>
      <c r="E39" s="216"/>
      <c r="F39" s="254" t="s">
        <v>162</v>
      </c>
      <c r="G39" s="254"/>
      <c r="H39" s="239" t="s">
        <v>153</v>
      </c>
    </row>
    <row r="40" spans="1:9" ht="71.400000000000006" customHeight="1" thickBot="1" x14ac:dyDescent="0.3">
      <c r="A40" s="266"/>
      <c r="B40" s="280"/>
      <c r="C40" s="268"/>
      <c r="D40" s="270" t="s">
        <v>163</v>
      </c>
      <c r="E40" s="271"/>
      <c r="F40" s="271"/>
      <c r="G40" s="271"/>
      <c r="H40" s="272"/>
    </row>
    <row r="41" spans="1:9" x14ac:dyDescent="0.25">
      <c r="B41" s="63"/>
      <c r="D41" s="273"/>
      <c r="E41" s="274"/>
      <c r="F41" s="274"/>
      <c r="G41" s="274"/>
      <c r="H41" s="275"/>
    </row>
    <row r="42" spans="1:9" x14ac:dyDescent="0.25">
      <c r="A42" s="78" t="s">
        <v>62</v>
      </c>
      <c r="B42" s="14"/>
      <c r="D42" s="273"/>
      <c r="E42" s="274"/>
      <c r="F42" s="274"/>
      <c r="G42" s="274"/>
      <c r="H42" s="275"/>
    </row>
    <row r="43" spans="1:9" ht="90.75" customHeight="1" thickBot="1" x14ac:dyDescent="0.3">
      <c r="D43" s="276"/>
      <c r="E43" s="277"/>
      <c r="F43" s="277"/>
      <c r="G43" s="277"/>
      <c r="H43" s="278"/>
    </row>
  </sheetData>
  <sheetProtection algorithmName="SHA-512" hashValue="GBDW938t5UaGeP+sq1Fb8apuzXwZRoulssHOVPWmM+y9h7q80cMich8qXwnAG3hJwsRSLov2lQb0X5DGjBJAhA==" saltValue="AhWbjI2GGBLpxgd/0jOdyA==" spinCount="100000" sheet="1" selectLockedCells="1"/>
  <mergeCells count="45">
    <mergeCell ref="A39:A40"/>
    <mergeCell ref="B39:B40"/>
    <mergeCell ref="F39:G39"/>
    <mergeCell ref="D40:H43"/>
    <mergeCell ref="F33:H33"/>
    <mergeCell ref="F36:G37"/>
    <mergeCell ref="H36:H37"/>
    <mergeCell ref="C38:C40"/>
    <mergeCell ref="F38:G38"/>
    <mergeCell ref="A34:C35"/>
    <mergeCell ref="D34:D35"/>
    <mergeCell ref="F34:G35"/>
    <mergeCell ref="H34:H35"/>
    <mergeCell ref="A36:C36"/>
    <mergeCell ref="A29:D29"/>
    <mergeCell ref="A30:C31"/>
    <mergeCell ref="D30:D31"/>
    <mergeCell ref="A32:C33"/>
    <mergeCell ref="D32:D33"/>
    <mergeCell ref="G18:H18"/>
    <mergeCell ref="G17:H17"/>
    <mergeCell ref="B21:C22"/>
    <mergeCell ref="F22:G22"/>
    <mergeCell ref="A23:C23"/>
    <mergeCell ref="G19:H19"/>
    <mergeCell ref="B24:C24"/>
    <mergeCell ref="F25:G25"/>
    <mergeCell ref="A26:C26"/>
    <mergeCell ref="F26:G26"/>
    <mergeCell ref="B27:C27"/>
    <mergeCell ref="F27:G27"/>
    <mergeCell ref="E1:G1"/>
    <mergeCell ref="B8:C8"/>
    <mergeCell ref="D9:E9"/>
    <mergeCell ref="D10:E10"/>
    <mergeCell ref="G16:H16"/>
    <mergeCell ref="D11:E11"/>
    <mergeCell ref="F9:G9"/>
    <mergeCell ref="F10:G10"/>
    <mergeCell ref="F11:G11"/>
    <mergeCell ref="F12:G12"/>
    <mergeCell ref="F7:G7"/>
    <mergeCell ref="F8:G8"/>
    <mergeCell ref="G14:H14"/>
    <mergeCell ref="G15:H15"/>
  </mergeCells>
  <phoneticPr fontId="2" type="noConversion"/>
  <dataValidations count="3">
    <dataValidation type="list" allowBlank="1" showInputMessage="1" showErrorMessage="1" sqref="H10" xr:uid="{24700ACF-D6C4-4E54-8C4B-C509D26B27FE}">
      <formula1>"30,50"</formula1>
    </dataValidation>
    <dataValidation type="list" allowBlank="1" showInputMessage="1" showErrorMessage="1" sqref="C11" xr:uid="{5C63B674-9BC2-4145-82D3-8703675BB343}">
      <formula1>"A,B"</formula1>
    </dataValidation>
    <dataValidation type="list" showInputMessage="1" showErrorMessage="1" sqref="H7:H8" xr:uid="{0D7E5518-6166-4372-83F7-70FB06ADEB8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3910F83-A9B2-4082-A533-25A372B80039}">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40" t="s">
        <v>89</v>
      </c>
      <c r="C1" s="198"/>
      <c r="D1" s="240" t="s">
        <v>39</v>
      </c>
      <c r="E1" s="310"/>
      <c r="F1" s="311"/>
      <c r="G1" s="31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40" t="s">
        <v>40</v>
      </c>
      <c r="C4" s="12"/>
      <c r="D4" s="59" t="s">
        <v>57</v>
      </c>
      <c r="E4" s="12"/>
      <c r="F4" s="58" t="s">
        <v>24</v>
      </c>
    </row>
    <row r="5" spans="1:8" x14ac:dyDescent="0.25">
      <c r="A5" s="58"/>
      <c r="B5" s="240"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326" t="s">
        <v>135</v>
      </c>
      <c r="G7" s="327"/>
      <c r="H7" s="155"/>
    </row>
    <row r="8" spans="1:8" ht="14.4" thickBot="1" x14ac:dyDescent="0.3">
      <c r="B8" s="315" t="s">
        <v>3</v>
      </c>
      <c r="C8" s="316"/>
      <c r="D8" s="64"/>
      <c r="F8" s="326" t="s">
        <v>136</v>
      </c>
      <c r="G8" s="327"/>
      <c r="H8" s="155"/>
    </row>
    <row r="9" spans="1:8" s="65" customFormat="1" ht="31.5" customHeight="1" thickBot="1" x14ac:dyDescent="0.3">
      <c r="B9" s="66" t="s">
        <v>1</v>
      </c>
      <c r="C9" s="66" t="s">
        <v>2</v>
      </c>
      <c r="D9" s="313" t="s">
        <v>0</v>
      </c>
      <c r="E9" s="314"/>
      <c r="F9" s="323" t="s">
        <v>137</v>
      </c>
      <c r="G9" s="324"/>
      <c r="H9" s="99">
        <v>0.06</v>
      </c>
    </row>
    <row r="10" spans="1:8" s="67" customFormat="1" ht="27" customHeight="1" thickBot="1" x14ac:dyDescent="0.3">
      <c r="B10" s="29"/>
      <c r="C10" s="29"/>
      <c r="D10" s="317"/>
      <c r="E10" s="318"/>
      <c r="F10" s="321" t="s">
        <v>138</v>
      </c>
      <c r="G10" s="325"/>
      <c r="H10" s="189"/>
    </row>
    <row r="11" spans="1:8" ht="14.4" thickBot="1" x14ac:dyDescent="0.3">
      <c r="B11" s="68" t="s">
        <v>68</v>
      </c>
      <c r="C11" s="214"/>
      <c r="D11" s="319" t="str">
        <f>IF(ISBLANK(C11),"",VLOOKUP(C11,šifrant!A:B,2,FALSE))</f>
        <v/>
      </c>
      <c r="E11" s="320"/>
      <c r="F11" s="321" t="s">
        <v>139</v>
      </c>
      <c r="G11" s="322"/>
      <c r="H11" s="191">
        <f>ROUND(H25*(H10/100)*0.0885,2)</f>
        <v>0</v>
      </c>
    </row>
    <row r="12" spans="1:8" ht="14.4" thickBot="1" x14ac:dyDescent="0.3">
      <c r="B12" s="69"/>
      <c r="C12" s="70"/>
      <c r="D12" s="71"/>
      <c r="E12" s="57"/>
      <c r="F12" s="323" t="s">
        <v>140</v>
      </c>
      <c r="G12" s="324"/>
      <c r="H12" s="190">
        <f>ROUND(H25*0.0885,2)</f>
        <v>0</v>
      </c>
    </row>
    <row r="13" spans="1:8" ht="15.75" customHeight="1" thickBot="1" x14ac:dyDescent="0.3">
      <c r="B13" s="67"/>
      <c r="C13" s="240" t="s">
        <v>44</v>
      </c>
      <c r="D13" s="30"/>
      <c r="E13" s="72" t="str">
        <f>IF(ISBLANK(D13),"",VLOOKUP(D13,šifrant!A:B,2,FALSE))</f>
        <v/>
      </c>
    </row>
    <row r="14" spans="1:8" ht="14.4" thickBot="1" x14ac:dyDescent="0.3">
      <c r="B14" s="67"/>
      <c r="C14" s="240" t="s">
        <v>45</v>
      </c>
      <c r="D14" s="23" t="str">
        <f>IF(OR(ISBLANK(C11),ISBLANK(D13)),"0",IF(C11="A",VLOOKUP(D13,šifrant!A:C,3,FALSE),VLOOKUP(D13,šifrant!A:D,4,FALSE)))</f>
        <v>0</v>
      </c>
      <c r="E14" s="73"/>
      <c r="F14" s="208" t="s">
        <v>130</v>
      </c>
      <c r="G14" s="286">
        <f>IF(UPPER(H8)="DA",0,IF(ISBLANK(H10),H12,H12-H11))</f>
        <v>0</v>
      </c>
      <c r="H14" s="309"/>
    </row>
    <row r="15" spans="1:8" ht="14.4" thickBot="1" x14ac:dyDescent="0.3">
      <c r="B15" s="67"/>
      <c r="C15" s="240" t="s">
        <v>46</v>
      </c>
      <c r="D15" s="5"/>
      <c r="E15" s="73"/>
      <c r="F15" s="211" t="s">
        <v>131</v>
      </c>
      <c r="G15" s="286">
        <f>IF(UPPER(H8)="DA",0,ROUND(H25*0.0656,2))</f>
        <v>0</v>
      </c>
      <c r="H15" s="287"/>
    </row>
    <row r="16" spans="1:8" ht="14.4" thickBot="1" x14ac:dyDescent="0.3">
      <c r="B16" s="67"/>
      <c r="C16" s="67"/>
      <c r="D16" s="74"/>
      <c r="E16" s="73"/>
      <c r="F16" s="52" t="s">
        <v>132</v>
      </c>
      <c r="G16" s="286">
        <f>IF(UPPER(H8)="DA",0,ROUND((H25*H9)/100,2))</f>
        <v>0</v>
      </c>
      <c r="H16" s="287"/>
    </row>
    <row r="17" spans="1:9" ht="14.4" thickBot="1" x14ac:dyDescent="0.3">
      <c r="A17" s="240" t="s">
        <v>47</v>
      </c>
      <c r="B17" s="12"/>
      <c r="C17" s="240" t="s">
        <v>48</v>
      </c>
      <c r="D17" s="17"/>
      <c r="E17" s="73"/>
      <c r="F17" s="52" t="s">
        <v>133</v>
      </c>
      <c r="G17" s="286">
        <f>IF(UPPER(H8)="DA",0,ROUND(H25*0.001,2))</f>
        <v>0</v>
      </c>
      <c r="H17" s="287"/>
    </row>
    <row r="18" spans="1:9" ht="14.4" thickBot="1" x14ac:dyDescent="0.3">
      <c r="B18" s="202"/>
      <c r="C18" s="203" t="s">
        <v>49</v>
      </c>
      <c r="D18" s="204"/>
      <c r="E18" s="73"/>
      <c r="F18" s="52" t="s">
        <v>134</v>
      </c>
      <c r="G18" s="286">
        <f>IF(UPPER(H8)="DA",0,ROUND(H25*0.0053,2))</f>
        <v>0</v>
      </c>
      <c r="H18" s="287"/>
    </row>
    <row r="19" spans="1:9" ht="14.4" thickBot="1" x14ac:dyDescent="0.3">
      <c r="B19" s="205"/>
      <c r="C19" s="203" t="s">
        <v>50</v>
      </c>
      <c r="D19" s="206"/>
      <c r="E19" s="50"/>
      <c r="F19" s="243" t="s">
        <v>166</v>
      </c>
      <c r="G19" s="303">
        <f>IF(UPPER(H8)="DA",0,ROUND(H25*0.01,2))</f>
        <v>0</v>
      </c>
      <c r="H19" s="304"/>
    </row>
    <row r="20" spans="1:9" ht="14.4" thickBot="1" x14ac:dyDescent="0.3">
      <c r="B20" s="67"/>
      <c r="C20" s="67"/>
      <c r="D20" s="75"/>
      <c r="E20" s="57"/>
      <c r="F20" s="58"/>
      <c r="G20" s="240" t="s">
        <v>51</v>
      </c>
      <c r="H20" s="20">
        <f>IF(D19=0,0,ROUND(D18/D19,2))</f>
        <v>0</v>
      </c>
    </row>
    <row r="21" spans="1:9" ht="14.4" thickBot="1" x14ac:dyDescent="0.3">
      <c r="B21" s="293" t="s">
        <v>144</v>
      </c>
      <c r="C21" s="294"/>
      <c r="D21" s="193"/>
      <c r="E21" s="200"/>
      <c r="F21" s="202"/>
      <c r="G21" s="203" t="s">
        <v>119</v>
      </c>
      <c r="H21" s="207">
        <f>ROUND(H20*D15*D14/100,2)</f>
        <v>0</v>
      </c>
    </row>
    <row r="22" spans="1:9" ht="14.4" thickBot="1" x14ac:dyDescent="0.3">
      <c r="B22" s="294"/>
      <c r="C22" s="294"/>
      <c r="F22" s="296" t="s">
        <v>159</v>
      </c>
      <c r="G22" s="259"/>
      <c r="H22" s="201">
        <f>ROUND(+MIN(H21*D10,D21*D10,D27*D10),2)</f>
        <v>0</v>
      </c>
    </row>
    <row r="23" spans="1:9" ht="14.4" thickBot="1" x14ac:dyDescent="0.3">
      <c r="A23" s="255" t="s">
        <v>156</v>
      </c>
      <c r="B23" s="256"/>
      <c r="C23" s="257"/>
      <c r="D23" s="215">
        <f>ROUND(D24*D10,2)</f>
        <v>0</v>
      </c>
      <c r="E23" s="196"/>
    </row>
    <row r="24" spans="1:9" ht="14.4" thickBot="1" x14ac:dyDescent="0.3">
      <c r="B24" s="255" t="s">
        <v>151</v>
      </c>
      <c r="C24" s="259"/>
      <c r="D24" s="217">
        <f>IF(G3=0,0,ROUND((šifrant!A23/G3),6))</f>
        <v>0</v>
      </c>
      <c r="E24" s="196"/>
    </row>
    <row r="25" spans="1:9" ht="14.4" thickBot="1" x14ac:dyDescent="0.3">
      <c r="B25" s="194"/>
      <c r="C25" s="195"/>
      <c r="D25" s="219"/>
      <c r="E25" s="220"/>
      <c r="F25" s="260" t="s">
        <v>120</v>
      </c>
      <c r="G25" s="259"/>
      <c r="H25" s="197">
        <f>IF(H22=0,0,MAX(H22,D23))</f>
        <v>0</v>
      </c>
    </row>
    <row r="26" spans="1:9" ht="17.399999999999999" customHeight="1" thickBot="1" x14ac:dyDescent="0.3">
      <c r="A26" s="263" t="s">
        <v>157</v>
      </c>
      <c r="B26" s="264"/>
      <c r="C26" s="264"/>
      <c r="D26" s="234">
        <f>ROUND(D27*D10,2)</f>
        <v>0</v>
      </c>
      <c r="F26" s="261"/>
      <c r="G26" s="262"/>
      <c r="H26" s="224"/>
      <c r="I26" s="210"/>
    </row>
    <row r="27" spans="1:9" ht="17.399999999999999" customHeight="1" thickBot="1" x14ac:dyDescent="0.3">
      <c r="B27" s="263" t="s">
        <v>158</v>
      </c>
      <c r="C27" s="295"/>
      <c r="D27" s="221">
        <f>IF(G3=0,0,ROUND((šifrant!A26/G3),6))</f>
        <v>0</v>
      </c>
      <c r="F27" s="258" t="s">
        <v>52</v>
      </c>
      <c r="G27" s="259"/>
      <c r="H27" s="20">
        <f>G14+G15+G16+G17+G18+G19</f>
        <v>0</v>
      </c>
    </row>
    <row r="28" spans="1:9" ht="18" customHeight="1" thickBot="1" x14ac:dyDescent="0.3">
      <c r="F28" s="67"/>
      <c r="G28" s="76" t="s">
        <v>54</v>
      </c>
      <c r="H28" s="21">
        <f>ROUND(H25+H27,2)</f>
        <v>0</v>
      </c>
    </row>
    <row r="29" spans="1:9" ht="18.600000000000001" customHeight="1" thickBot="1" x14ac:dyDescent="0.3">
      <c r="A29" s="297" t="s">
        <v>121</v>
      </c>
      <c r="B29" s="298"/>
      <c r="C29" s="298"/>
      <c r="D29" s="298"/>
      <c r="E29" s="58"/>
      <c r="G29" s="240" t="s">
        <v>91</v>
      </c>
      <c r="H29" s="15"/>
    </row>
    <row r="30" spans="1:9" ht="14.4" thickBot="1" x14ac:dyDescent="0.3">
      <c r="A30" s="299" t="s">
        <v>122</v>
      </c>
      <c r="B30" s="300"/>
      <c r="C30" s="300"/>
      <c r="D30" s="301">
        <f>H21</f>
        <v>0</v>
      </c>
      <c r="F30" s="77"/>
      <c r="G30" s="76" t="s">
        <v>53</v>
      </c>
      <c r="H30" s="22">
        <f>H28+H29</f>
        <v>0</v>
      </c>
    </row>
    <row r="31" spans="1:9" ht="12" customHeight="1" x14ac:dyDescent="0.25">
      <c r="A31" s="300"/>
      <c r="B31" s="300"/>
      <c r="C31" s="300"/>
      <c r="D31" s="302"/>
      <c r="F31" s="77"/>
      <c r="G31" s="76"/>
      <c r="H31" s="199"/>
    </row>
    <row r="32" spans="1:9" ht="13.95" customHeight="1" x14ac:dyDescent="0.25">
      <c r="A32" s="281" t="s">
        <v>125</v>
      </c>
      <c r="B32" s="281"/>
      <c r="C32" s="281"/>
      <c r="D32" s="288">
        <f>ROUND(D21,2)</f>
        <v>0</v>
      </c>
      <c r="E32" s="50"/>
    </row>
    <row r="33" spans="1:9" ht="12.6" customHeight="1" x14ac:dyDescent="0.25">
      <c r="A33" s="281"/>
      <c r="B33" s="281"/>
      <c r="C33" s="281"/>
      <c r="D33" s="289"/>
      <c r="E33" s="50"/>
      <c r="F33" s="290" t="s">
        <v>129</v>
      </c>
      <c r="G33" s="291"/>
      <c r="H33" s="292"/>
    </row>
    <row r="34" spans="1:9" ht="15" customHeight="1" x14ac:dyDescent="0.25">
      <c r="A34" s="285" t="s">
        <v>160</v>
      </c>
      <c r="B34" s="269"/>
      <c r="C34" s="269"/>
      <c r="D34" s="305">
        <f xml:space="preserve"> IF(D10=0,0,ROUND(D23/D10,2))</f>
        <v>0</v>
      </c>
      <c r="E34" s="50"/>
      <c r="F34" s="283" t="s">
        <v>124</v>
      </c>
      <c r="G34" s="282"/>
      <c r="H34" s="283" t="s">
        <v>128</v>
      </c>
    </row>
    <row r="35" spans="1:9" ht="13.95" customHeight="1" x14ac:dyDescent="0.25">
      <c r="A35" s="269"/>
      <c r="B35" s="269"/>
      <c r="C35" s="269"/>
      <c r="D35" s="306"/>
      <c r="F35" s="284"/>
      <c r="G35" s="284"/>
      <c r="H35" s="282"/>
    </row>
    <row r="36" spans="1:9" ht="36" customHeight="1" x14ac:dyDescent="0.25">
      <c r="A36" s="307" t="s">
        <v>161</v>
      </c>
      <c r="B36" s="308"/>
      <c r="C36" s="308"/>
      <c r="D36" s="235">
        <f xml:space="preserve"> ROUND(D27,2)</f>
        <v>0</v>
      </c>
      <c r="E36" s="209"/>
      <c r="F36" s="281" t="s">
        <v>123</v>
      </c>
      <c r="G36" s="282"/>
      <c r="H36" s="281" t="s">
        <v>127</v>
      </c>
    </row>
    <row r="37" spans="1:9" ht="7.95" customHeight="1" x14ac:dyDescent="0.25">
      <c r="A37" s="237"/>
      <c r="D37" s="225"/>
      <c r="E37" s="209"/>
      <c r="F37" s="282"/>
      <c r="G37" s="282"/>
      <c r="H37" s="282"/>
      <c r="I37" s="210"/>
    </row>
    <row r="38" spans="1:9" ht="28.2" customHeight="1" thickBot="1" x14ac:dyDescent="0.3">
      <c r="A38" s="236"/>
      <c r="B38" s="222"/>
      <c r="C38" s="267" t="s">
        <v>143</v>
      </c>
      <c r="D38" s="216"/>
      <c r="E38" s="216"/>
      <c r="F38" s="269" t="s">
        <v>152</v>
      </c>
      <c r="G38" s="269"/>
      <c r="H38" s="241" t="s">
        <v>153</v>
      </c>
    </row>
    <row r="39" spans="1:9" ht="28.2" customHeight="1" thickBot="1" x14ac:dyDescent="0.3">
      <c r="A39" s="265" t="s">
        <v>126</v>
      </c>
      <c r="B39" s="279"/>
      <c r="C39" s="267"/>
      <c r="D39" s="216"/>
      <c r="E39" s="216"/>
      <c r="F39" s="254" t="s">
        <v>162</v>
      </c>
      <c r="G39" s="254"/>
      <c r="H39" s="239" t="s">
        <v>153</v>
      </c>
    </row>
    <row r="40" spans="1:9" ht="71.400000000000006" customHeight="1" thickBot="1" x14ac:dyDescent="0.3">
      <c r="A40" s="266"/>
      <c r="B40" s="280"/>
      <c r="C40" s="268"/>
      <c r="D40" s="270" t="s">
        <v>163</v>
      </c>
      <c r="E40" s="271"/>
      <c r="F40" s="271"/>
      <c r="G40" s="271"/>
      <c r="H40" s="272"/>
    </row>
    <row r="41" spans="1:9" x14ac:dyDescent="0.25">
      <c r="B41" s="63"/>
      <c r="D41" s="273"/>
      <c r="E41" s="274"/>
      <c r="F41" s="274"/>
      <c r="G41" s="274"/>
      <c r="H41" s="275"/>
    </row>
    <row r="42" spans="1:9" x14ac:dyDescent="0.25">
      <c r="A42" s="78" t="s">
        <v>62</v>
      </c>
      <c r="B42" s="14"/>
      <c r="D42" s="273"/>
      <c r="E42" s="274"/>
      <c r="F42" s="274"/>
      <c r="G42" s="274"/>
      <c r="H42" s="275"/>
    </row>
    <row r="43" spans="1:9" ht="90.75" customHeight="1" thickBot="1" x14ac:dyDescent="0.3">
      <c r="D43" s="276"/>
      <c r="E43" s="277"/>
      <c r="F43" s="277"/>
      <c r="G43" s="277"/>
      <c r="H43" s="278"/>
    </row>
  </sheetData>
  <sheetProtection algorithmName="SHA-512" hashValue="aGgUwtfWTs66jvKqXHixXih5kcd6LFCivOyc8khMfuWsd/2SdezcdmLvugSC8NBFDdy7No2H0HSABbvIPTVOvQ==" saltValue="nh/AyRISu+8+qVvKDpCXJw==" spinCount="100000" sheet="1" selectLockedCells="1"/>
  <mergeCells count="45">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9:H19"/>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9B5D257D-CBA2-4C19-88A1-172B01B9DBB7}">
      <formula1>"30,50"</formula1>
    </dataValidation>
    <dataValidation type="list" allowBlank="1" showInputMessage="1" showErrorMessage="1" sqref="C11" xr:uid="{1D9C0884-A663-426E-BC89-25AB4298C7BC}">
      <formula1>"A,B"</formula1>
    </dataValidation>
    <dataValidation type="list" showInputMessage="1" showErrorMessage="1" sqref="H7:H8" xr:uid="{D5B2CB32-A775-43A3-8287-EB068AEFCA68}">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DF855C2-54EF-4278-A7BB-BCEBC4320329}">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40" t="s">
        <v>89</v>
      </c>
      <c r="C1" s="198"/>
      <c r="D1" s="240" t="s">
        <v>39</v>
      </c>
      <c r="E1" s="310"/>
      <c r="F1" s="311"/>
      <c r="G1" s="31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40" t="s">
        <v>40</v>
      </c>
      <c r="C4" s="12"/>
      <c r="D4" s="59" t="s">
        <v>57</v>
      </c>
      <c r="E4" s="12"/>
      <c r="F4" s="58" t="s">
        <v>24</v>
      </c>
    </row>
    <row r="5" spans="1:8" x14ac:dyDescent="0.25">
      <c r="A5" s="58"/>
      <c r="B5" s="240"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326" t="s">
        <v>135</v>
      </c>
      <c r="G7" s="327"/>
      <c r="H7" s="155"/>
    </row>
    <row r="8" spans="1:8" ht="14.4" thickBot="1" x14ac:dyDescent="0.3">
      <c r="B8" s="315" t="s">
        <v>3</v>
      </c>
      <c r="C8" s="316"/>
      <c r="D8" s="64"/>
      <c r="F8" s="326" t="s">
        <v>136</v>
      </c>
      <c r="G8" s="327"/>
      <c r="H8" s="155"/>
    </row>
    <row r="9" spans="1:8" s="65" customFormat="1" ht="31.5" customHeight="1" thickBot="1" x14ac:dyDescent="0.3">
      <c r="B9" s="66" t="s">
        <v>1</v>
      </c>
      <c r="C9" s="66" t="s">
        <v>2</v>
      </c>
      <c r="D9" s="313" t="s">
        <v>0</v>
      </c>
      <c r="E9" s="314"/>
      <c r="F9" s="323" t="s">
        <v>137</v>
      </c>
      <c r="G9" s="324"/>
      <c r="H9" s="99">
        <v>0.06</v>
      </c>
    </row>
    <row r="10" spans="1:8" s="67" customFormat="1" ht="27" customHeight="1" thickBot="1" x14ac:dyDescent="0.3">
      <c r="B10" s="29"/>
      <c r="C10" s="29"/>
      <c r="D10" s="317"/>
      <c r="E10" s="318"/>
      <c r="F10" s="321" t="s">
        <v>138</v>
      </c>
      <c r="G10" s="325"/>
      <c r="H10" s="189"/>
    </row>
    <row r="11" spans="1:8" ht="14.4" thickBot="1" x14ac:dyDescent="0.3">
      <c r="B11" s="68" t="s">
        <v>68</v>
      </c>
      <c r="C11" s="214"/>
      <c r="D11" s="319" t="str">
        <f>IF(ISBLANK(C11),"",VLOOKUP(C11,šifrant!A:B,2,FALSE))</f>
        <v/>
      </c>
      <c r="E11" s="320"/>
      <c r="F11" s="321" t="s">
        <v>139</v>
      </c>
      <c r="G11" s="322"/>
      <c r="H11" s="191">
        <f>ROUND(H25*(H10/100)*0.0885,2)</f>
        <v>0</v>
      </c>
    </row>
    <row r="12" spans="1:8" ht="14.4" thickBot="1" x14ac:dyDescent="0.3">
      <c r="B12" s="69"/>
      <c r="C12" s="70"/>
      <c r="D12" s="71"/>
      <c r="E12" s="57"/>
      <c r="F12" s="323" t="s">
        <v>140</v>
      </c>
      <c r="G12" s="324"/>
      <c r="H12" s="190">
        <f>ROUND(H25*0.0885,2)</f>
        <v>0</v>
      </c>
    </row>
    <row r="13" spans="1:8" ht="15.75" customHeight="1" thickBot="1" x14ac:dyDescent="0.3">
      <c r="B13" s="67"/>
      <c r="C13" s="240" t="s">
        <v>44</v>
      </c>
      <c r="D13" s="30"/>
      <c r="E13" s="72" t="str">
        <f>IF(ISBLANK(D13),"",VLOOKUP(D13,šifrant!A:B,2,FALSE))</f>
        <v/>
      </c>
    </row>
    <row r="14" spans="1:8" ht="14.4" thickBot="1" x14ac:dyDescent="0.3">
      <c r="B14" s="67"/>
      <c r="C14" s="240" t="s">
        <v>45</v>
      </c>
      <c r="D14" s="23" t="str">
        <f>IF(OR(ISBLANK(C11),ISBLANK(D13)),"0",IF(C11="A",VLOOKUP(D13,šifrant!A:C,3,FALSE),VLOOKUP(D13,šifrant!A:D,4,FALSE)))</f>
        <v>0</v>
      </c>
      <c r="E14" s="73"/>
      <c r="F14" s="208" t="s">
        <v>130</v>
      </c>
      <c r="G14" s="286">
        <f>IF(UPPER(H8)="DA",0,IF(ISBLANK(H10),H12,H12-H11))</f>
        <v>0</v>
      </c>
      <c r="H14" s="309"/>
    </row>
    <row r="15" spans="1:8" ht="14.4" thickBot="1" x14ac:dyDescent="0.3">
      <c r="B15" s="67"/>
      <c r="C15" s="240" t="s">
        <v>46</v>
      </c>
      <c r="D15" s="5"/>
      <c r="E15" s="73"/>
      <c r="F15" s="211" t="s">
        <v>131</v>
      </c>
      <c r="G15" s="286">
        <f>IF(UPPER(H8)="DA",0,ROUND(H25*0.0656,2))</f>
        <v>0</v>
      </c>
      <c r="H15" s="287"/>
    </row>
    <row r="16" spans="1:8" ht="14.4" thickBot="1" x14ac:dyDescent="0.3">
      <c r="B16" s="67"/>
      <c r="C16" s="67"/>
      <c r="D16" s="74"/>
      <c r="E16" s="73"/>
      <c r="F16" s="52" t="s">
        <v>132</v>
      </c>
      <c r="G16" s="286">
        <f>IF(UPPER(H8)="DA",0,ROUND((H25*H9)/100,2))</f>
        <v>0</v>
      </c>
      <c r="H16" s="287"/>
    </row>
    <row r="17" spans="1:9" ht="14.4" thickBot="1" x14ac:dyDescent="0.3">
      <c r="A17" s="240" t="s">
        <v>47</v>
      </c>
      <c r="B17" s="12"/>
      <c r="C17" s="240" t="s">
        <v>48</v>
      </c>
      <c r="D17" s="17"/>
      <c r="E17" s="73"/>
      <c r="F17" s="52" t="s">
        <v>133</v>
      </c>
      <c r="G17" s="286">
        <f>IF(UPPER(H8)="DA",0,ROUND(H25*0.001,2))</f>
        <v>0</v>
      </c>
      <c r="H17" s="287"/>
    </row>
    <row r="18" spans="1:9" ht="14.4" thickBot="1" x14ac:dyDescent="0.3">
      <c r="B18" s="202"/>
      <c r="C18" s="203" t="s">
        <v>49</v>
      </c>
      <c r="D18" s="204"/>
      <c r="E18" s="73"/>
      <c r="F18" s="52" t="s">
        <v>134</v>
      </c>
      <c r="G18" s="286">
        <f>IF(UPPER(H8)="DA",0,ROUND(H25*0.0053,2))</f>
        <v>0</v>
      </c>
      <c r="H18" s="287"/>
    </row>
    <row r="19" spans="1:9" ht="14.4" thickBot="1" x14ac:dyDescent="0.3">
      <c r="B19" s="205"/>
      <c r="C19" s="203" t="s">
        <v>50</v>
      </c>
      <c r="D19" s="206"/>
      <c r="E19" s="50"/>
      <c r="F19" s="243" t="s">
        <v>166</v>
      </c>
      <c r="G19" s="303">
        <f>IF(UPPER(H8)="DA",0,ROUND(H25*0.01,2))</f>
        <v>0</v>
      </c>
      <c r="H19" s="304"/>
    </row>
    <row r="20" spans="1:9" ht="14.4" thickBot="1" x14ac:dyDescent="0.3">
      <c r="B20" s="67"/>
      <c r="C20" s="67"/>
      <c r="D20" s="75"/>
      <c r="E20" s="57"/>
      <c r="F20" s="58"/>
      <c r="G20" s="240" t="s">
        <v>51</v>
      </c>
      <c r="H20" s="20">
        <f>IF(D19=0,0,ROUND(D18/D19,2))</f>
        <v>0</v>
      </c>
    </row>
    <row r="21" spans="1:9" ht="14.4" thickBot="1" x14ac:dyDescent="0.3">
      <c r="B21" s="293" t="s">
        <v>144</v>
      </c>
      <c r="C21" s="294"/>
      <c r="D21" s="193"/>
      <c r="E21" s="200"/>
      <c r="F21" s="202"/>
      <c r="G21" s="203" t="s">
        <v>119</v>
      </c>
      <c r="H21" s="207">
        <f>ROUND(H20*D15*D14/100,2)</f>
        <v>0</v>
      </c>
    </row>
    <row r="22" spans="1:9" ht="14.4" thickBot="1" x14ac:dyDescent="0.3">
      <c r="B22" s="294"/>
      <c r="C22" s="294"/>
      <c r="F22" s="296" t="s">
        <v>159</v>
      </c>
      <c r="G22" s="259"/>
      <c r="H22" s="201">
        <f>ROUND(+MIN(H21*D10,D21*D10,D27*D10),2)</f>
        <v>0</v>
      </c>
    </row>
    <row r="23" spans="1:9" ht="14.4" thickBot="1" x14ac:dyDescent="0.3">
      <c r="A23" s="255" t="s">
        <v>156</v>
      </c>
      <c r="B23" s="256"/>
      <c r="C23" s="257"/>
      <c r="D23" s="215">
        <f>ROUND(D24*D10,2)</f>
        <v>0</v>
      </c>
      <c r="E23" s="196"/>
    </row>
    <row r="24" spans="1:9" ht="14.4" thickBot="1" x14ac:dyDescent="0.3">
      <c r="B24" s="255" t="s">
        <v>151</v>
      </c>
      <c r="C24" s="259"/>
      <c r="D24" s="217">
        <f>IF(G3=0,0,ROUND((šifrant!A23/G3),6))</f>
        <v>0</v>
      </c>
      <c r="E24" s="196"/>
    </row>
    <row r="25" spans="1:9" ht="14.4" thickBot="1" x14ac:dyDescent="0.3">
      <c r="B25" s="194"/>
      <c r="C25" s="195"/>
      <c r="D25" s="219"/>
      <c r="E25" s="220"/>
      <c r="F25" s="260" t="s">
        <v>120</v>
      </c>
      <c r="G25" s="259"/>
      <c r="H25" s="197">
        <f>IF(H22=0,0,MAX(H22,D23))</f>
        <v>0</v>
      </c>
    </row>
    <row r="26" spans="1:9" ht="17.399999999999999" customHeight="1" thickBot="1" x14ac:dyDescent="0.3">
      <c r="A26" s="263" t="s">
        <v>157</v>
      </c>
      <c r="B26" s="264"/>
      <c r="C26" s="264"/>
      <c r="D26" s="234">
        <f>ROUND(D27*D10,2)</f>
        <v>0</v>
      </c>
      <c r="F26" s="261"/>
      <c r="G26" s="262"/>
      <c r="H26" s="224"/>
      <c r="I26" s="210"/>
    </row>
    <row r="27" spans="1:9" ht="17.399999999999999" customHeight="1" thickBot="1" x14ac:dyDescent="0.3">
      <c r="B27" s="263" t="s">
        <v>158</v>
      </c>
      <c r="C27" s="295"/>
      <c r="D27" s="221">
        <f>IF(G3=0,0,ROUND((šifrant!A26/G3),6))</f>
        <v>0</v>
      </c>
      <c r="F27" s="258" t="s">
        <v>52</v>
      </c>
      <c r="G27" s="259"/>
      <c r="H27" s="20">
        <f>G14+G15+G16+G17+G18+G19</f>
        <v>0</v>
      </c>
    </row>
    <row r="28" spans="1:9" ht="18" customHeight="1" thickBot="1" x14ac:dyDescent="0.3">
      <c r="F28" s="67"/>
      <c r="G28" s="76" t="s">
        <v>54</v>
      </c>
      <c r="H28" s="21">
        <f>ROUND(H25+H27,2)</f>
        <v>0</v>
      </c>
    </row>
    <row r="29" spans="1:9" ht="18.600000000000001" customHeight="1" thickBot="1" x14ac:dyDescent="0.3">
      <c r="A29" s="297" t="s">
        <v>121</v>
      </c>
      <c r="B29" s="298"/>
      <c r="C29" s="298"/>
      <c r="D29" s="298"/>
      <c r="E29" s="58"/>
      <c r="G29" s="240" t="s">
        <v>91</v>
      </c>
      <c r="H29" s="15"/>
    </row>
    <row r="30" spans="1:9" ht="14.4" thickBot="1" x14ac:dyDescent="0.3">
      <c r="A30" s="299" t="s">
        <v>122</v>
      </c>
      <c r="B30" s="300"/>
      <c r="C30" s="300"/>
      <c r="D30" s="301">
        <f>H21</f>
        <v>0</v>
      </c>
      <c r="F30" s="77"/>
      <c r="G30" s="76" t="s">
        <v>53</v>
      </c>
      <c r="H30" s="22">
        <f>H28+H29</f>
        <v>0</v>
      </c>
    </row>
    <row r="31" spans="1:9" ht="12" customHeight="1" x14ac:dyDescent="0.25">
      <c r="A31" s="300"/>
      <c r="B31" s="300"/>
      <c r="C31" s="300"/>
      <c r="D31" s="302"/>
      <c r="F31" s="77"/>
      <c r="G31" s="76"/>
      <c r="H31" s="199"/>
    </row>
    <row r="32" spans="1:9" ht="13.95" customHeight="1" x14ac:dyDescent="0.25">
      <c r="A32" s="281" t="s">
        <v>125</v>
      </c>
      <c r="B32" s="281"/>
      <c r="C32" s="281"/>
      <c r="D32" s="288">
        <f>ROUND(D21,2)</f>
        <v>0</v>
      </c>
      <c r="E32" s="50"/>
    </row>
    <row r="33" spans="1:9" ht="12.6" customHeight="1" x14ac:dyDescent="0.25">
      <c r="A33" s="281"/>
      <c r="B33" s="281"/>
      <c r="C33" s="281"/>
      <c r="D33" s="289"/>
      <c r="E33" s="50"/>
      <c r="F33" s="290" t="s">
        <v>129</v>
      </c>
      <c r="G33" s="291"/>
      <c r="H33" s="292"/>
    </row>
    <row r="34" spans="1:9" ht="15" customHeight="1" x14ac:dyDescent="0.25">
      <c r="A34" s="285" t="s">
        <v>160</v>
      </c>
      <c r="B34" s="269"/>
      <c r="C34" s="269"/>
      <c r="D34" s="305">
        <f xml:space="preserve"> IF(D10=0,0,ROUND(D23/D10,2))</f>
        <v>0</v>
      </c>
      <c r="E34" s="50"/>
      <c r="F34" s="283" t="s">
        <v>124</v>
      </c>
      <c r="G34" s="282"/>
      <c r="H34" s="283" t="s">
        <v>128</v>
      </c>
    </row>
    <row r="35" spans="1:9" ht="13.95" customHeight="1" x14ac:dyDescent="0.25">
      <c r="A35" s="269"/>
      <c r="B35" s="269"/>
      <c r="C35" s="269"/>
      <c r="D35" s="306"/>
      <c r="F35" s="284"/>
      <c r="G35" s="284"/>
      <c r="H35" s="282"/>
    </row>
    <row r="36" spans="1:9" ht="36" customHeight="1" x14ac:dyDescent="0.25">
      <c r="A36" s="307" t="s">
        <v>161</v>
      </c>
      <c r="B36" s="308"/>
      <c r="C36" s="308"/>
      <c r="D36" s="235">
        <f xml:space="preserve"> ROUND(D27,2)</f>
        <v>0</v>
      </c>
      <c r="E36" s="209"/>
      <c r="F36" s="281" t="s">
        <v>123</v>
      </c>
      <c r="G36" s="282"/>
      <c r="H36" s="281" t="s">
        <v>127</v>
      </c>
    </row>
    <row r="37" spans="1:9" ht="7.95" customHeight="1" x14ac:dyDescent="0.25">
      <c r="A37" s="237"/>
      <c r="D37" s="225"/>
      <c r="E37" s="209"/>
      <c r="F37" s="282"/>
      <c r="G37" s="282"/>
      <c r="H37" s="282"/>
      <c r="I37" s="210"/>
    </row>
    <row r="38" spans="1:9" ht="28.2" customHeight="1" thickBot="1" x14ac:dyDescent="0.3">
      <c r="A38" s="236"/>
      <c r="B38" s="222"/>
      <c r="C38" s="267" t="s">
        <v>143</v>
      </c>
      <c r="D38" s="216"/>
      <c r="E38" s="216"/>
      <c r="F38" s="269" t="s">
        <v>152</v>
      </c>
      <c r="G38" s="269"/>
      <c r="H38" s="241" t="s">
        <v>153</v>
      </c>
    </row>
    <row r="39" spans="1:9" ht="28.2" customHeight="1" thickBot="1" x14ac:dyDescent="0.3">
      <c r="A39" s="265" t="s">
        <v>126</v>
      </c>
      <c r="B39" s="279"/>
      <c r="C39" s="267"/>
      <c r="D39" s="216"/>
      <c r="E39" s="216"/>
      <c r="F39" s="254" t="s">
        <v>162</v>
      </c>
      <c r="G39" s="254"/>
      <c r="H39" s="239" t="s">
        <v>153</v>
      </c>
    </row>
    <row r="40" spans="1:9" ht="71.400000000000006" customHeight="1" thickBot="1" x14ac:dyDescent="0.3">
      <c r="A40" s="266"/>
      <c r="B40" s="280"/>
      <c r="C40" s="268"/>
      <c r="D40" s="270" t="s">
        <v>163</v>
      </c>
      <c r="E40" s="271"/>
      <c r="F40" s="271"/>
      <c r="G40" s="271"/>
      <c r="H40" s="272"/>
    </row>
    <row r="41" spans="1:9" x14ac:dyDescent="0.25">
      <c r="B41" s="63"/>
      <c r="D41" s="273"/>
      <c r="E41" s="274"/>
      <c r="F41" s="274"/>
      <c r="G41" s="274"/>
      <c r="H41" s="275"/>
    </row>
    <row r="42" spans="1:9" x14ac:dyDescent="0.25">
      <c r="A42" s="78" t="s">
        <v>62</v>
      </c>
      <c r="B42" s="14"/>
      <c r="D42" s="273"/>
      <c r="E42" s="274"/>
      <c r="F42" s="274"/>
      <c r="G42" s="274"/>
      <c r="H42" s="275"/>
    </row>
    <row r="43" spans="1:9" ht="90.75" customHeight="1" thickBot="1" x14ac:dyDescent="0.3">
      <c r="D43" s="276"/>
      <c r="E43" s="277"/>
      <c r="F43" s="277"/>
      <c r="G43" s="277"/>
      <c r="H43" s="278"/>
    </row>
  </sheetData>
  <sheetProtection algorithmName="SHA-512" hashValue="NJy0iiwc+wzedIAHdnwgpUCLyEx5sSv7Xgaw2dDMwFppb7tHiWUij+8lUAy2POYYiYNiZc+IBMNE+6Tg6gjWPA==" saltValue="/UfpnDZx5tm8rCJEjBpyNw==" spinCount="100000" sheet="1" selectLockedCells="1"/>
  <mergeCells count="45">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9:H19"/>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97F52804-18D0-4622-A39B-7E73B9B14C1B}">
      <formula1>"30,50"</formula1>
    </dataValidation>
    <dataValidation type="list" allowBlank="1" showInputMessage="1" showErrorMessage="1" sqref="C11" xr:uid="{60EBABCD-50E6-447C-A09B-4C5981DAD0FF}">
      <formula1>"A,B"</formula1>
    </dataValidation>
    <dataValidation type="list" showInputMessage="1" showErrorMessage="1" sqref="H7:H8" xr:uid="{E844CFBF-4C2B-481E-A77C-2E69BD2F2B2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B0AF64E-385C-4EC8-B5A1-2A085F23C7A9}">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40" t="s">
        <v>89</v>
      </c>
      <c r="C1" s="198"/>
      <c r="D1" s="240" t="s">
        <v>39</v>
      </c>
      <c r="E1" s="310"/>
      <c r="F1" s="311"/>
      <c r="G1" s="31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40" t="s">
        <v>40</v>
      </c>
      <c r="C4" s="12"/>
      <c r="D4" s="59" t="s">
        <v>57</v>
      </c>
      <c r="E4" s="12"/>
      <c r="F4" s="58" t="s">
        <v>24</v>
      </c>
    </row>
    <row r="5" spans="1:8" x14ac:dyDescent="0.25">
      <c r="A5" s="58"/>
      <c r="B5" s="240"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326" t="s">
        <v>135</v>
      </c>
      <c r="G7" s="327"/>
      <c r="H7" s="155"/>
    </row>
    <row r="8" spans="1:8" ht="14.4" thickBot="1" x14ac:dyDescent="0.3">
      <c r="B8" s="315" t="s">
        <v>3</v>
      </c>
      <c r="C8" s="316"/>
      <c r="D8" s="64"/>
      <c r="F8" s="326" t="s">
        <v>136</v>
      </c>
      <c r="G8" s="327"/>
      <c r="H8" s="155"/>
    </row>
    <row r="9" spans="1:8" s="65" customFormat="1" ht="31.5" customHeight="1" thickBot="1" x14ac:dyDescent="0.3">
      <c r="B9" s="66" t="s">
        <v>1</v>
      </c>
      <c r="C9" s="66" t="s">
        <v>2</v>
      </c>
      <c r="D9" s="313" t="s">
        <v>0</v>
      </c>
      <c r="E9" s="314"/>
      <c r="F9" s="323" t="s">
        <v>137</v>
      </c>
      <c r="G9" s="324"/>
      <c r="H9" s="99">
        <v>0.06</v>
      </c>
    </row>
    <row r="10" spans="1:8" s="67" customFormat="1" ht="27" customHeight="1" thickBot="1" x14ac:dyDescent="0.3">
      <c r="B10" s="29"/>
      <c r="C10" s="29"/>
      <c r="D10" s="317"/>
      <c r="E10" s="318"/>
      <c r="F10" s="321" t="s">
        <v>138</v>
      </c>
      <c r="G10" s="325"/>
      <c r="H10" s="189"/>
    </row>
    <row r="11" spans="1:8" ht="14.4" thickBot="1" x14ac:dyDescent="0.3">
      <c r="B11" s="68" t="s">
        <v>68</v>
      </c>
      <c r="C11" s="214"/>
      <c r="D11" s="319" t="str">
        <f>IF(ISBLANK(C11),"",VLOOKUP(C11,šifrant!A:B,2,FALSE))</f>
        <v/>
      </c>
      <c r="E11" s="320"/>
      <c r="F11" s="321" t="s">
        <v>139</v>
      </c>
      <c r="G11" s="322"/>
      <c r="H11" s="191">
        <f>ROUND(H25*(H10/100)*0.0885,2)</f>
        <v>0</v>
      </c>
    </row>
    <row r="12" spans="1:8" ht="14.4" thickBot="1" x14ac:dyDescent="0.3">
      <c r="B12" s="69"/>
      <c r="C12" s="70"/>
      <c r="D12" s="71"/>
      <c r="E12" s="57"/>
      <c r="F12" s="323" t="s">
        <v>140</v>
      </c>
      <c r="G12" s="324"/>
      <c r="H12" s="190">
        <f>ROUND(H25*0.0885,2)</f>
        <v>0</v>
      </c>
    </row>
    <row r="13" spans="1:8" ht="15.75" customHeight="1" thickBot="1" x14ac:dyDescent="0.3">
      <c r="B13" s="67"/>
      <c r="C13" s="240" t="s">
        <v>44</v>
      </c>
      <c r="D13" s="30"/>
      <c r="E13" s="72" t="str">
        <f>IF(ISBLANK(D13),"",VLOOKUP(D13,šifrant!A:B,2,FALSE))</f>
        <v/>
      </c>
    </row>
    <row r="14" spans="1:8" ht="14.4" thickBot="1" x14ac:dyDescent="0.3">
      <c r="B14" s="67"/>
      <c r="C14" s="240" t="s">
        <v>45</v>
      </c>
      <c r="D14" s="23" t="str">
        <f>IF(OR(ISBLANK(C11),ISBLANK(D13)),"0",IF(C11="A",VLOOKUP(D13,šifrant!A:C,3,FALSE),VLOOKUP(D13,šifrant!A:D,4,FALSE)))</f>
        <v>0</v>
      </c>
      <c r="E14" s="73"/>
      <c r="F14" s="208" t="s">
        <v>130</v>
      </c>
      <c r="G14" s="286">
        <f>IF(UPPER(H8)="DA",0,IF(ISBLANK(H10),H12,H12-H11))</f>
        <v>0</v>
      </c>
      <c r="H14" s="309"/>
    </row>
    <row r="15" spans="1:8" ht="14.4" thickBot="1" x14ac:dyDescent="0.3">
      <c r="B15" s="67"/>
      <c r="C15" s="240" t="s">
        <v>46</v>
      </c>
      <c r="D15" s="5"/>
      <c r="E15" s="73"/>
      <c r="F15" s="211" t="s">
        <v>131</v>
      </c>
      <c r="G15" s="286">
        <f>IF(UPPER(H8)="DA",0,ROUND(H25*0.0656,2))</f>
        <v>0</v>
      </c>
      <c r="H15" s="287"/>
    </row>
    <row r="16" spans="1:8" ht="14.4" thickBot="1" x14ac:dyDescent="0.3">
      <c r="B16" s="67"/>
      <c r="C16" s="67"/>
      <c r="D16" s="74"/>
      <c r="E16" s="73"/>
      <c r="F16" s="52" t="s">
        <v>132</v>
      </c>
      <c r="G16" s="286">
        <f>IF(UPPER(H8)="DA",0,ROUND((H25*H9)/100,2))</f>
        <v>0</v>
      </c>
      <c r="H16" s="287"/>
    </row>
    <row r="17" spans="1:9" ht="14.4" thickBot="1" x14ac:dyDescent="0.3">
      <c r="A17" s="240" t="s">
        <v>47</v>
      </c>
      <c r="B17" s="12"/>
      <c r="C17" s="240" t="s">
        <v>48</v>
      </c>
      <c r="D17" s="17"/>
      <c r="E17" s="73"/>
      <c r="F17" s="52" t="s">
        <v>133</v>
      </c>
      <c r="G17" s="286">
        <f>IF(UPPER(H8)="DA",0,ROUND(H25*0.001,2))</f>
        <v>0</v>
      </c>
      <c r="H17" s="287"/>
    </row>
    <row r="18" spans="1:9" ht="14.4" thickBot="1" x14ac:dyDescent="0.3">
      <c r="B18" s="202"/>
      <c r="C18" s="203" t="s">
        <v>49</v>
      </c>
      <c r="D18" s="204"/>
      <c r="E18" s="73"/>
      <c r="F18" s="52" t="s">
        <v>134</v>
      </c>
      <c r="G18" s="286">
        <f>IF(UPPER(H8)="DA",0,ROUND(H25*0.0053,2))</f>
        <v>0</v>
      </c>
      <c r="H18" s="287"/>
    </row>
    <row r="19" spans="1:9" ht="14.4" thickBot="1" x14ac:dyDescent="0.3">
      <c r="B19" s="205"/>
      <c r="C19" s="203" t="s">
        <v>50</v>
      </c>
      <c r="D19" s="206"/>
      <c r="E19" s="50"/>
      <c r="F19" s="243" t="s">
        <v>166</v>
      </c>
      <c r="G19" s="303">
        <f>IF(UPPER(H8)="DA",0,ROUND(H25*0.01,2))</f>
        <v>0</v>
      </c>
      <c r="H19" s="304"/>
    </row>
    <row r="20" spans="1:9" ht="14.4" thickBot="1" x14ac:dyDescent="0.3">
      <c r="B20" s="67"/>
      <c r="C20" s="67"/>
      <c r="D20" s="75"/>
      <c r="E20" s="57"/>
      <c r="F20" s="58"/>
      <c r="G20" s="240" t="s">
        <v>51</v>
      </c>
      <c r="H20" s="20">
        <f>IF(D19=0,0,ROUND(D18/D19,2))</f>
        <v>0</v>
      </c>
    </row>
    <row r="21" spans="1:9" ht="14.4" thickBot="1" x14ac:dyDescent="0.3">
      <c r="B21" s="293" t="s">
        <v>144</v>
      </c>
      <c r="C21" s="294"/>
      <c r="D21" s="193"/>
      <c r="E21" s="200"/>
      <c r="F21" s="202"/>
      <c r="G21" s="203" t="s">
        <v>119</v>
      </c>
      <c r="H21" s="207">
        <f>ROUND(H20*D15*D14/100,2)</f>
        <v>0</v>
      </c>
    </row>
    <row r="22" spans="1:9" ht="14.4" thickBot="1" x14ac:dyDescent="0.3">
      <c r="B22" s="294"/>
      <c r="C22" s="294"/>
      <c r="F22" s="296" t="s">
        <v>159</v>
      </c>
      <c r="G22" s="259"/>
      <c r="H22" s="201">
        <f>ROUND(+MIN(H21*D10,D21*D10,D27*D10),2)</f>
        <v>0</v>
      </c>
    </row>
    <row r="23" spans="1:9" ht="14.4" thickBot="1" x14ac:dyDescent="0.3">
      <c r="A23" s="255" t="s">
        <v>156</v>
      </c>
      <c r="B23" s="256"/>
      <c r="C23" s="257"/>
      <c r="D23" s="215">
        <f>ROUND(D24*D10,2)</f>
        <v>0</v>
      </c>
      <c r="E23" s="196"/>
    </row>
    <row r="24" spans="1:9" ht="14.4" thickBot="1" x14ac:dyDescent="0.3">
      <c r="B24" s="255" t="s">
        <v>151</v>
      </c>
      <c r="C24" s="259"/>
      <c r="D24" s="217">
        <f>IF(G3=0,0,ROUND((šifrant!A23/G3),6))</f>
        <v>0</v>
      </c>
      <c r="E24" s="196"/>
    </row>
    <row r="25" spans="1:9" ht="14.4" thickBot="1" x14ac:dyDescent="0.3">
      <c r="B25" s="194"/>
      <c r="C25" s="195"/>
      <c r="D25" s="219"/>
      <c r="E25" s="220"/>
      <c r="F25" s="260" t="s">
        <v>120</v>
      </c>
      <c r="G25" s="259"/>
      <c r="H25" s="197">
        <f>IF(H22=0,0,MAX(H22,D23))</f>
        <v>0</v>
      </c>
    </row>
    <row r="26" spans="1:9" ht="17.399999999999999" customHeight="1" thickBot="1" x14ac:dyDescent="0.3">
      <c r="A26" s="263" t="s">
        <v>157</v>
      </c>
      <c r="B26" s="264"/>
      <c r="C26" s="264"/>
      <c r="D26" s="234">
        <f>ROUND(D27*D10,2)</f>
        <v>0</v>
      </c>
      <c r="F26" s="261"/>
      <c r="G26" s="262"/>
      <c r="H26" s="224"/>
      <c r="I26" s="210"/>
    </row>
    <row r="27" spans="1:9" ht="17.399999999999999" customHeight="1" thickBot="1" x14ac:dyDescent="0.3">
      <c r="B27" s="263" t="s">
        <v>158</v>
      </c>
      <c r="C27" s="295"/>
      <c r="D27" s="221">
        <f>IF(G3=0,0,ROUND((šifrant!A26/G3),6))</f>
        <v>0</v>
      </c>
      <c r="F27" s="258" t="s">
        <v>52</v>
      </c>
      <c r="G27" s="259"/>
      <c r="H27" s="20">
        <f>G14+G15+G16+G17+G18+G19</f>
        <v>0</v>
      </c>
    </row>
    <row r="28" spans="1:9" ht="18" customHeight="1" thickBot="1" x14ac:dyDescent="0.3">
      <c r="F28" s="67"/>
      <c r="G28" s="76" t="s">
        <v>54</v>
      </c>
      <c r="H28" s="21">
        <f>ROUND(H25+H27,2)</f>
        <v>0</v>
      </c>
    </row>
    <row r="29" spans="1:9" ht="18.600000000000001" customHeight="1" thickBot="1" x14ac:dyDescent="0.3">
      <c r="A29" s="297" t="s">
        <v>121</v>
      </c>
      <c r="B29" s="298"/>
      <c r="C29" s="298"/>
      <c r="D29" s="298"/>
      <c r="E29" s="58"/>
      <c r="G29" s="240" t="s">
        <v>91</v>
      </c>
      <c r="H29" s="15"/>
    </row>
    <row r="30" spans="1:9" ht="14.4" thickBot="1" x14ac:dyDescent="0.3">
      <c r="A30" s="299" t="s">
        <v>122</v>
      </c>
      <c r="B30" s="300"/>
      <c r="C30" s="300"/>
      <c r="D30" s="301">
        <f>H21</f>
        <v>0</v>
      </c>
      <c r="F30" s="77"/>
      <c r="G30" s="76" t="s">
        <v>53</v>
      </c>
      <c r="H30" s="22">
        <f>H28+H29</f>
        <v>0</v>
      </c>
    </row>
    <row r="31" spans="1:9" ht="12" customHeight="1" x14ac:dyDescent="0.25">
      <c r="A31" s="300"/>
      <c r="B31" s="300"/>
      <c r="C31" s="300"/>
      <c r="D31" s="302"/>
      <c r="F31" s="77"/>
      <c r="G31" s="76"/>
      <c r="H31" s="199"/>
    </row>
    <row r="32" spans="1:9" ht="13.95" customHeight="1" x14ac:dyDescent="0.25">
      <c r="A32" s="281" t="s">
        <v>125</v>
      </c>
      <c r="B32" s="281"/>
      <c r="C32" s="281"/>
      <c r="D32" s="288">
        <f>ROUND(D21,2)</f>
        <v>0</v>
      </c>
      <c r="E32" s="50"/>
    </row>
    <row r="33" spans="1:9" ht="12.6" customHeight="1" x14ac:dyDescent="0.25">
      <c r="A33" s="281"/>
      <c r="B33" s="281"/>
      <c r="C33" s="281"/>
      <c r="D33" s="289"/>
      <c r="E33" s="50"/>
      <c r="F33" s="290" t="s">
        <v>129</v>
      </c>
      <c r="G33" s="291"/>
      <c r="H33" s="292"/>
    </row>
    <row r="34" spans="1:9" ht="15" customHeight="1" x14ac:dyDescent="0.25">
      <c r="A34" s="285" t="s">
        <v>160</v>
      </c>
      <c r="B34" s="269"/>
      <c r="C34" s="269"/>
      <c r="D34" s="305">
        <f xml:space="preserve"> IF(D10=0,0,ROUND(D23/D10,2))</f>
        <v>0</v>
      </c>
      <c r="E34" s="50"/>
      <c r="F34" s="283" t="s">
        <v>124</v>
      </c>
      <c r="G34" s="282"/>
      <c r="H34" s="283" t="s">
        <v>128</v>
      </c>
    </row>
    <row r="35" spans="1:9" ht="13.95" customHeight="1" x14ac:dyDescent="0.25">
      <c r="A35" s="269"/>
      <c r="B35" s="269"/>
      <c r="C35" s="269"/>
      <c r="D35" s="306"/>
      <c r="F35" s="284"/>
      <c r="G35" s="284"/>
      <c r="H35" s="282"/>
    </row>
    <row r="36" spans="1:9" ht="36" customHeight="1" x14ac:dyDescent="0.25">
      <c r="A36" s="307" t="s">
        <v>161</v>
      </c>
      <c r="B36" s="308"/>
      <c r="C36" s="308"/>
      <c r="D36" s="235">
        <f xml:space="preserve"> ROUND(D27,2)</f>
        <v>0</v>
      </c>
      <c r="E36" s="209"/>
      <c r="F36" s="281" t="s">
        <v>123</v>
      </c>
      <c r="G36" s="282"/>
      <c r="H36" s="281" t="s">
        <v>127</v>
      </c>
    </row>
    <row r="37" spans="1:9" ht="7.95" customHeight="1" x14ac:dyDescent="0.25">
      <c r="A37" s="237"/>
      <c r="D37" s="225"/>
      <c r="E37" s="209"/>
      <c r="F37" s="282"/>
      <c r="G37" s="282"/>
      <c r="H37" s="282"/>
      <c r="I37" s="210"/>
    </row>
    <row r="38" spans="1:9" ht="28.2" customHeight="1" thickBot="1" x14ac:dyDescent="0.3">
      <c r="A38" s="236"/>
      <c r="B38" s="222"/>
      <c r="C38" s="267" t="s">
        <v>143</v>
      </c>
      <c r="D38" s="216"/>
      <c r="E38" s="216"/>
      <c r="F38" s="269" t="s">
        <v>152</v>
      </c>
      <c r="G38" s="269"/>
      <c r="H38" s="241" t="s">
        <v>153</v>
      </c>
    </row>
    <row r="39" spans="1:9" ht="28.2" customHeight="1" thickBot="1" x14ac:dyDescent="0.3">
      <c r="A39" s="265" t="s">
        <v>126</v>
      </c>
      <c r="B39" s="279"/>
      <c r="C39" s="267"/>
      <c r="D39" s="216"/>
      <c r="E39" s="216"/>
      <c r="F39" s="254" t="s">
        <v>162</v>
      </c>
      <c r="G39" s="254"/>
      <c r="H39" s="239" t="s">
        <v>153</v>
      </c>
    </row>
    <row r="40" spans="1:9" ht="71.400000000000006" customHeight="1" thickBot="1" x14ac:dyDescent="0.3">
      <c r="A40" s="266"/>
      <c r="B40" s="280"/>
      <c r="C40" s="268"/>
      <c r="D40" s="270" t="s">
        <v>163</v>
      </c>
      <c r="E40" s="271"/>
      <c r="F40" s="271"/>
      <c r="G40" s="271"/>
      <c r="H40" s="272"/>
    </row>
    <row r="41" spans="1:9" x14ac:dyDescent="0.25">
      <c r="B41" s="63"/>
      <c r="D41" s="273"/>
      <c r="E41" s="274"/>
      <c r="F41" s="274"/>
      <c r="G41" s="274"/>
      <c r="H41" s="275"/>
    </row>
    <row r="42" spans="1:9" x14ac:dyDescent="0.25">
      <c r="A42" s="78" t="s">
        <v>62</v>
      </c>
      <c r="B42" s="14"/>
      <c r="D42" s="273"/>
      <c r="E42" s="274"/>
      <c r="F42" s="274"/>
      <c r="G42" s="274"/>
      <c r="H42" s="275"/>
    </row>
    <row r="43" spans="1:9" ht="90.75" customHeight="1" thickBot="1" x14ac:dyDescent="0.3">
      <c r="D43" s="276"/>
      <c r="E43" s="277"/>
      <c r="F43" s="277"/>
      <c r="G43" s="277"/>
      <c r="H43" s="278"/>
    </row>
  </sheetData>
  <sheetProtection algorithmName="SHA-512" hashValue="D5KROYAgr2Z/0sSzAR9yh8iX8ndjrDM9XV6WMSoT5iqkFfKWr9+4eWw+fA7djpaaW5EI0x5YJVqHZ8gkvmfrgA==" saltValue="Ugx+dwLce6d3Swy63hd1Lw==" spinCount="100000" sheet="1" selectLockedCells="1"/>
  <mergeCells count="45">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9:H19"/>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E9219F08-C3D2-40F7-A1E8-C9D60CACA303}">
      <formula1>"30,50"</formula1>
    </dataValidation>
    <dataValidation type="list" allowBlank="1" showInputMessage="1" showErrorMessage="1" sqref="C11" xr:uid="{F470B1AE-C2A5-4F9F-A65A-6A0CFD187CAB}">
      <formula1>"A,B"</formula1>
    </dataValidation>
    <dataValidation type="list" showInputMessage="1" showErrorMessage="1" sqref="H7:H8" xr:uid="{5C0588EC-EE94-48CB-93A7-D9B9A546374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E0AC27E-27A7-464B-898F-91FCF541B779}">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40" t="s">
        <v>89</v>
      </c>
      <c r="C1" s="198"/>
      <c r="D1" s="240" t="s">
        <v>39</v>
      </c>
      <c r="E1" s="310"/>
      <c r="F1" s="311"/>
      <c r="G1" s="31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40" t="s">
        <v>40</v>
      </c>
      <c r="C4" s="12"/>
      <c r="D4" s="59" t="s">
        <v>57</v>
      </c>
      <c r="E4" s="12"/>
      <c r="F4" s="58" t="s">
        <v>24</v>
      </c>
    </row>
    <row r="5" spans="1:8" x14ac:dyDescent="0.25">
      <c r="A5" s="58"/>
      <c r="B5" s="240"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326" t="s">
        <v>135</v>
      </c>
      <c r="G7" s="327"/>
      <c r="H7" s="155"/>
    </row>
    <row r="8" spans="1:8" ht="14.4" thickBot="1" x14ac:dyDescent="0.3">
      <c r="B8" s="315" t="s">
        <v>3</v>
      </c>
      <c r="C8" s="316"/>
      <c r="D8" s="64"/>
      <c r="F8" s="326" t="s">
        <v>136</v>
      </c>
      <c r="G8" s="327"/>
      <c r="H8" s="155"/>
    </row>
    <row r="9" spans="1:8" s="65" customFormat="1" ht="31.5" customHeight="1" thickBot="1" x14ac:dyDescent="0.3">
      <c r="B9" s="66" t="s">
        <v>1</v>
      </c>
      <c r="C9" s="66" t="s">
        <v>2</v>
      </c>
      <c r="D9" s="313" t="s">
        <v>0</v>
      </c>
      <c r="E9" s="314"/>
      <c r="F9" s="323" t="s">
        <v>137</v>
      </c>
      <c r="G9" s="324"/>
      <c r="H9" s="99">
        <v>0.06</v>
      </c>
    </row>
    <row r="10" spans="1:8" s="67" customFormat="1" ht="27" customHeight="1" thickBot="1" x14ac:dyDescent="0.3">
      <c r="B10" s="29"/>
      <c r="C10" s="29"/>
      <c r="D10" s="317"/>
      <c r="E10" s="318"/>
      <c r="F10" s="321" t="s">
        <v>138</v>
      </c>
      <c r="G10" s="325"/>
      <c r="H10" s="189"/>
    </row>
    <row r="11" spans="1:8" ht="14.4" thickBot="1" x14ac:dyDescent="0.3">
      <c r="B11" s="68" t="s">
        <v>68</v>
      </c>
      <c r="C11" s="214"/>
      <c r="D11" s="319" t="str">
        <f>IF(ISBLANK(C11),"",VLOOKUP(C11,šifrant!A:B,2,FALSE))</f>
        <v/>
      </c>
      <c r="E11" s="320"/>
      <c r="F11" s="321" t="s">
        <v>139</v>
      </c>
      <c r="G11" s="322"/>
      <c r="H11" s="191">
        <f>ROUND(H25*(H10/100)*0.0885,2)</f>
        <v>0</v>
      </c>
    </row>
    <row r="12" spans="1:8" ht="14.4" thickBot="1" x14ac:dyDescent="0.3">
      <c r="B12" s="69"/>
      <c r="C12" s="70"/>
      <c r="D12" s="71"/>
      <c r="E12" s="57"/>
      <c r="F12" s="323" t="s">
        <v>140</v>
      </c>
      <c r="G12" s="324"/>
      <c r="H12" s="190">
        <f>ROUND(H25*0.0885,2)</f>
        <v>0</v>
      </c>
    </row>
    <row r="13" spans="1:8" ht="15.75" customHeight="1" thickBot="1" x14ac:dyDescent="0.3">
      <c r="B13" s="67"/>
      <c r="C13" s="240" t="s">
        <v>44</v>
      </c>
      <c r="D13" s="30"/>
      <c r="E13" s="72" t="str">
        <f>IF(ISBLANK(D13),"",VLOOKUP(D13,šifrant!A:B,2,FALSE))</f>
        <v/>
      </c>
    </row>
    <row r="14" spans="1:8" ht="14.4" thickBot="1" x14ac:dyDescent="0.3">
      <c r="B14" s="67"/>
      <c r="C14" s="240" t="s">
        <v>45</v>
      </c>
      <c r="D14" s="23" t="str">
        <f>IF(OR(ISBLANK(C11),ISBLANK(D13)),"0",IF(C11="A",VLOOKUP(D13,šifrant!A:C,3,FALSE),VLOOKUP(D13,šifrant!A:D,4,FALSE)))</f>
        <v>0</v>
      </c>
      <c r="E14" s="73"/>
      <c r="F14" s="208" t="s">
        <v>130</v>
      </c>
      <c r="G14" s="286">
        <f>IF(UPPER(H8)="DA",0,IF(ISBLANK(H10),H12,H12-H11))</f>
        <v>0</v>
      </c>
      <c r="H14" s="309"/>
    </row>
    <row r="15" spans="1:8" ht="14.4" thickBot="1" x14ac:dyDescent="0.3">
      <c r="B15" s="67"/>
      <c r="C15" s="240" t="s">
        <v>46</v>
      </c>
      <c r="D15" s="5"/>
      <c r="E15" s="73"/>
      <c r="F15" s="211" t="s">
        <v>131</v>
      </c>
      <c r="G15" s="286">
        <f>IF(UPPER(H8)="DA",0,ROUND(H25*0.0656,2))</f>
        <v>0</v>
      </c>
      <c r="H15" s="287"/>
    </row>
    <row r="16" spans="1:8" ht="14.4" thickBot="1" x14ac:dyDescent="0.3">
      <c r="B16" s="67"/>
      <c r="C16" s="67"/>
      <c r="D16" s="74"/>
      <c r="E16" s="73"/>
      <c r="F16" s="52" t="s">
        <v>132</v>
      </c>
      <c r="G16" s="286">
        <f>IF(UPPER(H8)="DA",0,ROUND((H25*H9)/100,2))</f>
        <v>0</v>
      </c>
      <c r="H16" s="287"/>
    </row>
    <row r="17" spans="1:9" ht="14.4" thickBot="1" x14ac:dyDescent="0.3">
      <c r="A17" s="240" t="s">
        <v>47</v>
      </c>
      <c r="B17" s="12"/>
      <c r="C17" s="240" t="s">
        <v>48</v>
      </c>
      <c r="D17" s="17"/>
      <c r="E17" s="73"/>
      <c r="F17" s="52" t="s">
        <v>133</v>
      </c>
      <c r="G17" s="286">
        <f>IF(UPPER(H8)="DA",0,ROUND(H25*0.001,2))</f>
        <v>0</v>
      </c>
      <c r="H17" s="287"/>
    </row>
    <row r="18" spans="1:9" ht="14.4" thickBot="1" x14ac:dyDescent="0.3">
      <c r="B18" s="202"/>
      <c r="C18" s="203" t="s">
        <v>49</v>
      </c>
      <c r="D18" s="204"/>
      <c r="E18" s="73"/>
      <c r="F18" s="52" t="s">
        <v>134</v>
      </c>
      <c r="G18" s="286">
        <f>IF(UPPER(H8)="DA",0,ROUND(H25*0.0053,2))</f>
        <v>0</v>
      </c>
      <c r="H18" s="287"/>
    </row>
    <row r="19" spans="1:9" ht="14.4" thickBot="1" x14ac:dyDescent="0.3">
      <c r="B19" s="205"/>
      <c r="C19" s="203" t="s">
        <v>50</v>
      </c>
      <c r="D19" s="206"/>
      <c r="E19" s="50"/>
      <c r="F19" s="243" t="s">
        <v>166</v>
      </c>
      <c r="G19" s="303">
        <f>IF(UPPER(H8)="DA",0,ROUND(H25*0.01,2))</f>
        <v>0</v>
      </c>
      <c r="H19" s="304"/>
    </row>
    <row r="20" spans="1:9" ht="14.4" thickBot="1" x14ac:dyDescent="0.3">
      <c r="B20" s="67"/>
      <c r="C20" s="67"/>
      <c r="D20" s="75"/>
      <c r="E20" s="57"/>
      <c r="F20" s="58"/>
      <c r="G20" s="240" t="s">
        <v>51</v>
      </c>
      <c r="H20" s="20">
        <f>IF(D19=0,0,ROUND(D18/D19,2))</f>
        <v>0</v>
      </c>
    </row>
    <row r="21" spans="1:9" ht="14.4" thickBot="1" x14ac:dyDescent="0.3">
      <c r="B21" s="293" t="s">
        <v>144</v>
      </c>
      <c r="C21" s="294"/>
      <c r="D21" s="193"/>
      <c r="E21" s="200"/>
      <c r="F21" s="202"/>
      <c r="G21" s="203" t="s">
        <v>119</v>
      </c>
      <c r="H21" s="207">
        <f>ROUND(H20*D15*D14/100,2)</f>
        <v>0</v>
      </c>
    </row>
    <row r="22" spans="1:9" ht="14.4" thickBot="1" x14ac:dyDescent="0.3">
      <c r="B22" s="294"/>
      <c r="C22" s="294"/>
      <c r="F22" s="296" t="s">
        <v>159</v>
      </c>
      <c r="G22" s="259"/>
      <c r="H22" s="201">
        <f>ROUND(+MIN(H21*D10,D21*D10,D27*D10),2)</f>
        <v>0</v>
      </c>
    </row>
    <row r="23" spans="1:9" ht="14.4" thickBot="1" x14ac:dyDescent="0.3">
      <c r="A23" s="255" t="s">
        <v>156</v>
      </c>
      <c r="B23" s="256"/>
      <c r="C23" s="257"/>
      <c r="D23" s="215">
        <f>ROUND(D24*D10,2)</f>
        <v>0</v>
      </c>
      <c r="E23" s="196"/>
    </row>
    <row r="24" spans="1:9" ht="14.4" thickBot="1" x14ac:dyDescent="0.3">
      <c r="B24" s="255" t="s">
        <v>151</v>
      </c>
      <c r="C24" s="259"/>
      <c r="D24" s="217">
        <f>IF(G3=0,0,ROUND((šifrant!A23/G3),6))</f>
        <v>0</v>
      </c>
      <c r="E24" s="196"/>
    </row>
    <row r="25" spans="1:9" ht="14.4" thickBot="1" x14ac:dyDescent="0.3">
      <c r="B25" s="194"/>
      <c r="C25" s="195"/>
      <c r="D25" s="219"/>
      <c r="E25" s="220"/>
      <c r="F25" s="260" t="s">
        <v>120</v>
      </c>
      <c r="G25" s="259"/>
      <c r="H25" s="197">
        <f>IF(H22=0,0,MAX(H22,D23))</f>
        <v>0</v>
      </c>
    </row>
    <row r="26" spans="1:9" ht="17.399999999999999" customHeight="1" thickBot="1" x14ac:dyDescent="0.3">
      <c r="A26" s="263" t="s">
        <v>157</v>
      </c>
      <c r="B26" s="264"/>
      <c r="C26" s="264"/>
      <c r="D26" s="234">
        <f>ROUND(D27*D10,2)</f>
        <v>0</v>
      </c>
      <c r="F26" s="261"/>
      <c r="G26" s="262"/>
      <c r="H26" s="224"/>
      <c r="I26" s="210"/>
    </row>
    <row r="27" spans="1:9" ht="17.399999999999999" customHeight="1" thickBot="1" x14ac:dyDescent="0.3">
      <c r="B27" s="263" t="s">
        <v>158</v>
      </c>
      <c r="C27" s="295"/>
      <c r="D27" s="221">
        <f>IF(G3=0,0,ROUND((šifrant!A26/G3),6))</f>
        <v>0</v>
      </c>
      <c r="F27" s="258" t="s">
        <v>52</v>
      </c>
      <c r="G27" s="259"/>
      <c r="H27" s="20">
        <f>G14+G15+G16+G17+G18+G19</f>
        <v>0</v>
      </c>
    </row>
    <row r="28" spans="1:9" ht="18" customHeight="1" thickBot="1" x14ac:dyDescent="0.3">
      <c r="F28" s="67"/>
      <c r="G28" s="76" t="s">
        <v>54</v>
      </c>
      <c r="H28" s="21">
        <f>ROUND(H25+H27,2)</f>
        <v>0</v>
      </c>
    </row>
    <row r="29" spans="1:9" ht="18.600000000000001" customHeight="1" thickBot="1" x14ac:dyDescent="0.3">
      <c r="A29" s="297" t="s">
        <v>121</v>
      </c>
      <c r="B29" s="298"/>
      <c r="C29" s="298"/>
      <c r="D29" s="298"/>
      <c r="E29" s="58"/>
      <c r="G29" s="240" t="s">
        <v>91</v>
      </c>
      <c r="H29" s="15"/>
    </row>
    <row r="30" spans="1:9" ht="14.4" thickBot="1" x14ac:dyDescent="0.3">
      <c r="A30" s="299" t="s">
        <v>122</v>
      </c>
      <c r="B30" s="300"/>
      <c r="C30" s="300"/>
      <c r="D30" s="301">
        <f>H21</f>
        <v>0</v>
      </c>
      <c r="F30" s="77"/>
      <c r="G30" s="76" t="s">
        <v>53</v>
      </c>
      <c r="H30" s="22">
        <f>H28+H29</f>
        <v>0</v>
      </c>
    </row>
    <row r="31" spans="1:9" ht="12" customHeight="1" x14ac:dyDescent="0.25">
      <c r="A31" s="300"/>
      <c r="B31" s="300"/>
      <c r="C31" s="300"/>
      <c r="D31" s="302"/>
      <c r="F31" s="77"/>
      <c r="G31" s="76"/>
      <c r="H31" s="199"/>
    </row>
    <row r="32" spans="1:9" ht="13.95" customHeight="1" x14ac:dyDescent="0.25">
      <c r="A32" s="281" t="s">
        <v>125</v>
      </c>
      <c r="B32" s="281"/>
      <c r="C32" s="281"/>
      <c r="D32" s="288">
        <f>ROUND(D21,2)</f>
        <v>0</v>
      </c>
      <c r="E32" s="50"/>
    </row>
    <row r="33" spans="1:9" ht="12.6" customHeight="1" x14ac:dyDescent="0.25">
      <c r="A33" s="281"/>
      <c r="B33" s="281"/>
      <c r="C33" s="281"/>
      <c r="D33" s="289"/>
      <c r="E33" s="50"/>
      <c r="F33" s="290" t="s">
        <v>129</v>
      </c>
      <c r="G33" s="291"/>
      <c r="H33" s="292"/>
    </row>
    <row r="34" spans="1:9" ht="15" customHeight="1" x14ac:dyDescent="0.25">
      <c r="A34" s="285" t="s">
        <v>160</v>
      </c>
      <c r="B34" s="269"/>
      <c r="C34" s="269"/>
      <c r="D34" s="305">
        <f xml:space="preserve"> IF(D10=0,0,ROUND(D23/D10,2))</f>
        <v>0</v>
      </c>
      <c r="E34" s="50"/>
      <c r="F34" s="283" t="s">
        <v>124</v>
      </c>
      <c r="G34" s="282"/>
      <c r="H34" s="283" t="s">
        <v>128</v>
      </c>
    </row>
    <row r="35" spans="1:9" ht="13.95" customHeight="1" x14ac:dyDescent="0.25">
      <c r="A35" s="269"/>
      <c r="B35" s="269"/>
      <c r="C35" s="269"/>
      <c r="D35" s="306"/>
      <c r="F35" s="284"/>
      <c r="G35" s="284"/>
      <c r="H35" s="282"/>
    </row>
    <row r="36" spans="1:9" ht="36" customHeight="1" x14ac:dyDescent="0.25">
      <c r="A36" s="307" t="s">
        <v>161</v>
      </c>
      <c r="B36" s="308"/>
      <c r="C36" s="308"/>
      <c r="D36" s="235">
        <f xml:space="preserve"> ROUND(D27,2)</f>
        <v>0</v>
      </c>
      <c r="E36" s="209"/>
      <c r="F36" s="281" t="s">
        <v>123</v>
      </c>
      <c r="G36" s="282"/>
      <c r="H36" s="281" t="s">
        <v>127</v>
      </c>
    </row>
    <row r="37" spans="1:9" ht="7.95" customHeight="1" x14ac:dyDescent="0.25">
      <c r="A37" s="237"/>
      <c r="D37" s="225"/>
      <c r="E37" s="209"/>
      <c r="F37" s="282"/>
      <c r="G37" s="282"/>
      <c r="H37" s="282"/>
      <c r="I37" s="210"/>
    </row>
    <row r="38" spans="1:9" ht="28.2" customHeight="1" thickBot="1" x14ac:dyDescent="0.3">
      <c r="A38" s="236"/>
      <c r="B38" s="222"/>
      <c r="C38" s="267" t="s">
        <v>143</v>
      </c>
      <c r="D38" s="216"/>
      <c r="E38" s="216"/>
      <c r="F38" s="269" t="s">
        <v>152</v>
      </c>
      <c r="G38" s="269"/>
      <c r="H38" s="241" t="s">
        <v>153</v>
      </c>
    </row>
    <row r="39" spans="1:9" ht="28.2" customHeight="1" thickBot="1" x14ac:dyDescent="0.3">
      <c r="A39" s="265" t="s">
        <v>126</v>
      </c>
      <c r="B39" s="279"/>
      <c r="C39" s="267"/>
      <c r="D39" s="216"/>
      <c r="E39" s="216"/>
      <c r="F39" s="254" t="s">
        <v>162</v>
      </c>
      <c r="G39" s="254"/>
      <c r="H39" s="239" t="s">
        <v>153</v>
      </c>
    </row>
    <row r="40" spans="1:9" ht="71.400000000000006" customHeight="1" thickBot="1" x14ac:dyDescent="0.3">
      <c r="A40" s="266"/>
      <c r="B40" s="280"/>
      <c r="C40" s="268"/>
      <c r="D40" s="270" t="s">
        <v>163</v>
      </c>
      <c r="E40" s="271"/>
      <c r="F40" s="271"/>
      <c r="G40" s="271"/>
      <c r="H40" s="272"/>
    </row>
    <row r="41" spans="1:9" x14ac:dyDescent="0.25">
      <c r="B41" s="63"/>
      <c r="D41" s="273"/>
      <c r="E41" s="274"/>
      <c r="F41" s="274"/>
      <c r="G41" s="274"/>
      <c r="H41" s="275"/>
    </row>
    <row r="42" spans="1:9" x14ac:dyDescent="0.25">
      <c r="A42" s="78" t="s">
        <v>62</v>
      </c>
      <c r="B42" s="14"/>
      <c r="D42" s="273"/>
      <c r="E42" s="274"/>
      <c r="F42" s="274"/>
      <c r="G42" s="274"/>
      <c r="H42" s="275"/>
    </row>
    <row r="43" spans="1:9" ht="90.75" customHeight="1" thickBot="1" x14ac:dyDescent="0.3">
      <c r="D43" s="276"/>
      <c r="E43" s="277"/>
      <c r="F43" s="277"/>
      <c r="G43" s="277"/>
      <c r="H43" s="278"/>
    </row>
  </sheetData>
  <sheetProtection algorithmName="SHA-512" hashValue="rqIIms1Z3Po0fvp80EjcG2S7Lcjd5GUKwCDigioLTb1nnfV99SkbeLCj26mppQZoj5Fn1b9A7nS/E/mjl5hDeg==" saltValue="NpzUwmEQnkiBw1nydWJkpQ==" spinCount="100000" sheet="1" selectLockedCells="1"/>
  <mergeCells count="45">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9:H19"/>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8F19A1CE-EA3E-4DA7-B9BF-1825ACBB24BF}">
      <formula1>"30,50"</formula1>
    </dataValidation>
    <dataValidation type="list" allowBlank="1" showInputMessage="1" showErrorMessage="1" sqref="C11" xr:uid="{40B6DB66-B2CA-4993-9D50-BC900E08677B}">
      <formula1>"A,B"</formula1>
    </dataValidation>
    <dataValidation type="list" showInputMessage="1" showErrorMessage="1" sqref="H7:H8" xr:uid="{895B3F1E-5E92-4A3B-93B6-AF19D8011C64}">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D4E94CA-5E28-45CE-B7E8-7020DB893D89}">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Martina Copot</cp:lastModifiedBy>
  <cp:lastPrinted>2024-02-02T07:44:46Z</cp:lastPrinted>
  <dcterms:created xsi:type="dcterms:W3CDTF">2004-10-25T09:54:36Z</dcterms:created>
  <dcterms:modified xsi:type="dcterms:W3CDTF">2025-10-23T22:42:39Z</dcterms:modified>
</cp:coreProperties>
</file>